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ŠSK\ZŠ okres\Výsledky\"/>
    </mc:Choice>
  </mc:AlternateContent>
  <bookViews>
    <workbookView xWindow="0" yWindow="0" windowWidth="20490" windowHeight="7620" tabRatio="874" firstSheet="3" activeTab="7"/>
  </bookViews>
  <sheets>
    <sheet name="Starší žáci" sheetId="16" r:id="rId1"/>
    <sheet name="Starší žáci 2" sheetId="41" r:id="rId2"/>
    <sheet name="Starší žákyně" sheetId="21" r:id="rId3"/>
    <sheet name="Starší žákyně 2" sheetId="40" r:id="rId4"/>
    <sheet name="Mladší žáci" sheetId="19" r:id="rId5"/>
    <sheet name="Mladší žáci 2" sheetId="38" r:id="rId6"/>
    <sheet name="Mladší žákyně" sheetId="20" r:id="rId7"/>
    <sheet name="Mladší žákyně 2" sheetId="36" r:id="rId8"/>
  </sheets>
  <definedNames>
    <definedName name="_xlnm.Database" localSheetId="4">'Mladší žáci'!#REF!</definedName>
    <definedName name="_xlnm.Database" localSheetId="6">'Mladší žákyně'!#REF!</definedName>
    <definedName name="_xlnm.Database" localSheetId="0">'Starší žáci'!#REF!</definedName>
    <definedName name="_xlnm.Database" localSheetId="2">'Starší žákyně'!#REF!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S45" i="21" l="1"/>
  <c r="S119" i="41"/>
  <c r="O119" i="41"/>
  <c r="M119" i="41"/>
  <c r="J119" i="41"/>
  <c r="H119" i="41"/>
  <c r="E119" i="41"/>
  <c r="S118" i="41"/>
  <c r="O118" i="41"/>
  <c r="M118" i="41"/>
  <c r="J118" i="41"/>
  <c r="H118" i="41"/>
  <c r="E118" i="41"/>
  <c r="S117" i="41"/>
  <c r="O117" i="41"/>
  <c r="M117" i="41"/>
  <c r="J117" i="41"/>
  <c r="H117" i="41"/>
  <c r="E117" i="41"/>
  <c r="S116" i="41"/>
  <c r="O116" i="41"/>
  <c r="M116" i="41"/>
  <c r="J116" i="41"/>
  <c r="H116" i="41"/>
  <c r="E116" i="41"/>
  <c r="S115" i="41"/>
  <c r="O115" i="41"/>
  <c r="M115" i="41"/>
  <c r="J115" i="41"/>
  <c r="H115" i="41"/>
  <c r="E115" i="41"/>
  <c r="T112" i="41"/>
  <c r="S111" i="41"/>
  <c r="O111" i="41"/>
  <c r="M111" i="41"/>
  <c r="J111" i="41"/>
  <c r="H111" i="41"/>
  <c r="E111" i="41"/>
  <c r="S110" i="41"/>
  <c r="O110" i="41"/>
  <c r="M110" i="41"/>
  <c r="J110" i="41"/>
  <c r="H110" i="41"/>
  <c r="E110" i="41"/>
  <c r="S109" i="41"/>
  <c r="O109" i="41"/>
  <c r="M109" i="41"/>
  <c r="J109" i="41"/>
  <c r="H109" i="41"/>
  <c r="E109" i="41"/>
  <c r="S108" i="41"/>
  <c r="O108" i="41"/>
  <c r="M108" i="41"/>
  <c r="J108" i="41"/>
  <c r="H108" i="41"/>
  <c r="E108" i="41"/>
  <c r="S107" i="41"/>
  <c r="O107" i="41"/>
  <c r="M107" i="41"/>
  <c r="J107" i="41"/>
  <c r="H107" i="41"/>
  <c r="E107" i="41"/>
  <c r="T104" i="41"/>
  <c r="S103" i="41"/>
  <c r="O103" i="41"/>
  <c r="M103" i="41"/>
  <c r="J103" i="41"/>
  <c r="H103" i="41"/>
  <c r="E103" i="41"/>
  <c r="S102" i="41"/>
  <c r="O102" i="41"/>
  <c r="M102" i="41"/>
  <c r="J102" i="41"/>
  <c r="H102" i="41"/>
  <c r="E102" i="41"/>
  <c r="S101" i="41"/>
  <c r="O101" i="41"/>
  <c r="M101" i="41"/>
  <c r="J101" i="41"/>
  <c r="H101" i="41"/>
  <c r="E101" i="41"/>
  <c r="S100" i="41"/>
  <c r="O100" i="41"/>
  <c r="M100" i="41"/>
  <c r="J100" i="41"/>
  <c r="H100" i="41"/>
  <c r="E100" i="41"/>
  <c r="S99" i="41"/>
  <c r="O99" i="41"/>
  <c r="M99" i="41"/>
  <c r="J99" i="41"/>
  <c r="H99" i="41"/>
  <c r="E99" i="41"/>
  <c r="T96" i="41"/>
  <c r="S95" i="41"/>
  <c r="O95" i="41"/>
  <c r="M95" i="41"/>
  <c r="J95" i="41"/>
  <c r="H95" i="41"/>
  <c r="E95" i="41"/>
  <c r="S94" i="41"/>
  <c r="O94" i="41"/>
  <c r="M94" i="41"/>
  <c r="J94" i="41"/>
  <c r="H94" i="41"/>
  <c r="E94" i="41"/>
  <c r="S93" i="41"/>
  <c r="O93" i="41"/>
  <c r="M93" i="41"/>
  <c r="J93" i="41"/>
  <c r="H93" i="41"/>
  <c r="E93" i="41"/>
  <c r="T93" i="41" s="1"/>
  <c r="A93" i="41" s="1"/>
  <c r="S92" i="41"/>
  <c r="O92" i="41"/>
  <c r="M92" i="41"/>
  <c r="J92" i="41"/>
  <c r="H92" i="41"/>
  <c r="E92" i="41"/>
  <c r="S91" i="41"/>
  <c r="O91" i="41"/>
  <c r="M91" i="41"/>
  <c r="J91" i="41"/>
  <c r="H91" i="41"/>
  <c r="E91" i="41"/>
  <c r="T88" i="41"/>
  <c r="S87" i="41"/>
  <c r="O87" i="41"/>
  <c r="M87" i="41"/>
  <c r="J87" i="41"/>
  <c r="H87" i="41"/>
  <c r="E87" i="41"/>
  <c r="S86" i="41"/>
  <c r="O86" i="41"/>
  <c r="M86" i="41"/>
  <c r="J86" i="41"/>
  <c r="H86" i="41"/>
  <c r="E86" i="41"/>
  <c r="S85" i="41"/>
  <c r="O85" i="41"/>
  <c r="M85" i="41"/>
  <c r="J85" i="41"/>
  <c r="H85" i="41"/>
  <c r="E85" i="41"/>
  <c r="S84" i="41"/>
  <c r="O84" i="41"/>
  <c r="M84" i="41"/>
  <c r="J84" i="41"/>
  <c r="H84" i="41"/>
  <c r="E84" i="41"/>
  <c r="S83" i="41"/>
  <c r="O83" i="41"/>
  <c r="M83" i="41"/>
  <c r="J83" i="41"/>
  <c r="H83" i="41"/>
  <c r="E83" i="41"/>
  <c r="T80" i="41"/>
  <c r="S79" i="41"/>
  <c r="O79" i="41"/>
  <c r="M79" i="41"/>
  <c r="J79" i="41"/>
  <c r="H79" i="41"/>
  <c r="E79" i="41"/>
  <c r="S78" i="41"/>
  <c r="O78" i="41"/>
  <c r="M78" i="41"/>
  <c r="J78" i="41"/>
  <c r="H78" i="41"/>
  <c r="E78" i="41"/>
  <c r="S77" i="41"/>
  <c r="O77" i="41"/>
  <c r="M77" i="41"/>
  <c r="J77" i="41"/>
  <c r="H77" i="41"/>
  <c r="E77" i="41"/>
  <c r="S76" i="41"/>
  <c r="O76" i="41"/>
  <c r="M76" i="41"/>
  <c r="J76" i="41"/>
  <c r="H76" i="41"/>
  <c r="E76" i="41"/>
  <c r="S75" i="41"/>
  <c r="O75" i="41"/>
  <c r="M75" i="41"/>
  <c r="J75" i="41"/>
  <c r="H75" i="41"/>
  <c r="E75" i="41"/>
  <c r="T72" i="41"/>
  <c r="S71" i="41"/>
  <c r="O71" i="41"/>
  <c r="M71" i="41"/>
  <c r="J71" i="41"/>
  <c r="H71" i="41"/>
  <c r="E71" i="41"/>
  <c r="S70" i="41"/>
  <c r="O70" i="41"/>
  <c r="M70" i="41"/>
  <c r="J70" i="41"/>
  <c r="H70" i="41"/>
  <c r="E70" i="41"/>
  <c r="S69" i="41"/>
  <c r="O69" i="41"/>
  <c r="M69" i="41"/>
  <c r="J69" i="41"/>
  <c r="H69" i="41"/>
  <c r="E69" i="41"/>
  <c r="S68" i="41"/>
  <c r="O68" i="41"/>
  <c r="M68" i="41"/>
  <c r="J68" i="41"/>
  <c r="H68" i="41"/>
  <c r="E68" i="41"/>
  <c r="S67" i="41"/>
  <c r="O67" i="41"/>
  <c r="M67" i="41"/>
  <c r="J67" i="41"/>
  <c r="H67" i="41"/>
  <c r="E67" i="41"/>
  <c r="T64" i="41"/>
  <c r="S63" i="41"/>
  <c r="O63" i="41"/>
  <c r="M63" i="41"/>
  <c r="J63" i="41"/>
  <c r="H63" i="41"/>
  <c r="E63" i="41"/>
  <c r="S62" i="41"/>
  <c r="O62" i="41"/>
  <c r="M62" i="41"/>
  <c r="J62" i="41"/>
  <c r="H62" i="41"/>
  <c r="E62" i="41"/>
  <c r="S61" i="41"/>
  <c r="O61" i="41"/>
  <c r="M61" i="41"/>
  <c r="J61" i="41"/>
  <c r="H61" i="41"/>
  <c r="E61" i="41"/>
  <c r="S60" i="41"/>
  <c r="O60" i="41"/>
  <c r="M60" i="41"/>
  <c r="J60" i="41"/>
  <c r="H60" i="41"/>
  <c r="E60" i="41"/>
  <c r="S59" i="41"/>
  <c r="O59" i="41"/>
  <c r="M59" i="41"/>
  <c r="J59" i="41"/>
  <c r="H59" i="41"/>
  <c r="E59" i="41"/>
  <c r="T56" i="41"/>
  <c r="S55" i="41"/>
  <c r="O55" i="41"/>
  <c r="M55" i="41"/>
  <c r="J55" i="41"/>
  <c r="H55" i="41"/>
  <c r="E55" i="41"/>
  <c r="S54" i="41"/>
  <c r="O54" i="41"/>
  <c r="M54" i="41"/>
  <c r="J54" i="41"/>
  <c r="H54" i="41"/>
  <c r="E54" i="41"/>
  <c r="S53" i="41"/>
  <c r="O53" i="41"/>
  <c r="M53" i="41"/>
  <c r="J53" i="41"/>
  <c r="H53" i="41"/>
  <c r="E53" i="41"/>
  <c r="S52" i="41"/>
  <c r="O52" i="41"/>
  <c r="M52" i="41"/>
  <c r="J52" i="41"/>
  <c r="H52" i="41"/>
  <c r="E52" i="41"/>
  <c r="S51" i="41"/>
  <c r="O51" i="41"/>
  <c r="M51" i="41"/>
  <c r="J51" i="41"/>
  <c r="H51" i="41"/>
  <c r="E51" i="41"/>
  <c r="T48" i="41"/>
  <c r="S47" i="41"/>
  <c r="O47" i="41"/>
  <c r="M47" i="41"/>
  <c r="J47" i="41"/>
  <c r="H47" i="41"/>
  <c r="E47" i="41"/>
  <c r="S46" i="41"/>
  <c r="O46" i="41"/>
  <c r="M46" i="41"/>
  <c r="J46" i="41"/>
  <c r="H46" i="41"/>
  <c r="E46" i="41"/>
  <c r="S45" i="41"/>
  <c r="O45" i="41"/>
  <c r="M45" i="41"/>
  <c r="J45" i="41"/>
  <c r="H45" i="41"/>
  <c r="E45" i="41"/>
  <c r="S44" i="41"/>
  <c r="O44" i="41"/>
  <c r="M44" i="41"/>
  <c r="J44" i="41"/>
  <c r="H44" i="41"/>
  <c r="E44" i="41"/>
  <c r="S43" i="41"/>
  <c r="O43" i="41"/>
  <c r="M43" i="41"/>
  <c r="J43" i="41"/>
  <c r="H43" i="41"/>
  <c r="E43" i="41"/>
  <c r="T40" i="41"/>
  <c r="S39" i="41"/>
  <c r="O39" i="41"/>
  <c r="M39" i="41"/>
  <c r="J39" i="41"/>
  <c r="H39" i="41"/>
  <c r="E39" i="41"/>
  <c r="S38" i="41"/>
  <c r="O38" i="41"/>
  <c r="M38" i="41"/>
  <c r="J38" i="41"/>
  <c r="H38" i="41"/>
  <c r="E38" i="41"/>
  <c r="S37" i="41"/>
  <c r="O37" i="41"/>
  <c r="M37" i="41"/>
  <c r="J37" i="41"/>
  <c r="H37" i="41"/>
  <c r="E37" i="41"/>
  <c r="S36" i="41"/>
  <c r="O36" i="41"/>
  <c r="M36" i="41"/>
  <c r="J36" i="41"/>
  <c r="H36" i="41"/>
  <c r="E36" i="41"/>
  <c r="S35" i="41"/>
  <c r="O35" i="41"/>
  <c r="M35" i="41"/>
  <c r="J35" i="41"/>
  <c r="E35" i="41"/>
  <c r="S31" i="41"/>
  <c r="O31" i="41"/>
  <c r="M31" i="41"/>
  <c r="J31" i="41"/>
  <c r="H31" i="41"/>
  <c r="E31" i="41"/>
  <c r="S30" i="41"/>
  <c r="O30" i="41"/>
  <c r="M30" i="41"/>
  <c r="J30" i="41"/>
  <c r="H30" i="41"/>
  <c r="E30" i="41"/>
  <c r="S29" i="41"/>
  <c r="O29" i="41"/>
  <c r="M29" i="41"/>
  <c r="J29" i="41"/>
  <c r="H29" i="41"/>
  <c r="E29" i="41"/>
  <c r="S28" i="41"/>
  <c r="O28" i="41"/>
  <c r="M28" i="41"/>
  <c r="J28" i="41"/>
  <c r="H28" i="41"/>
  <c r="E28" i="41"/>
  <c r="S27" i="41"/>
  <c r="O27" i="41"/>
  <c r="M27" i="41"/>
  <c r="J27" i="41"/>
  <c r="H27" i="41"/>
  <c r="E27" i="41"/>
  <c r="S23" i="41"/>
  <c r="O23" i="41"/>
  <c r="M23" i="41"/>
  <c r="J23" i="41"/>
  <c r="H23" i="41"/>
  <c r="E23" i="41"/>
  <c r="S22" i="41"/>
  <c r="O22" i="41"/>
  <c r="M22" i="41"/>
  <c r="J22" i="41"/>
  <c r="H22" i="41"/>
  <c r="E22" i="41"/>
  <c r="S21" i="41"/>
  <c r="O21" i="41"/>
  <c r="M21" i="41"/>
  <c r="J21" i="41"/>
  <c r="H21" i="41"/>
  <c r="E21" i="41"/>
  <c r="S20" i="41"/>
  <c r="O20" i="41"/>
  <c r="M20" i="41"/>
  <c r="J20" i="41"/>
  <c r="H20" i="41"/>
  <c r="E20" i="41"/>
  <c r="S19" i="41"/>
  <c r="O19" i="41"/>
  <c r="M19" i="41"/>
  <c r="J19" i="41"/>
  <c r="H19" i="41"/>
  <c r="E19" i="41"/>
  <c r="S15" i="41"/>
  <c r="O15" i="41"/>
  <c r="M15" i="41"/>
  <c r="J15" i="41"/>
  <c r="H15" i="41"/>
  <c r="E15" i="41"/>
  <c r="S14" i="41"/>
  <c r="O14" i="41"/>
  <c r="M14" i="41"/>
  <c r="J14" i="41"/>
  <c r="H14" i="41"/>
  <c r="E14" i="41"/>
  <c r="S13" i="41"/>
  <c r="O13" i="41"/>
  <c r="M13" i="41"/>
  <c r="J13" i="41"/>
  <c r="H13" i="41"/>
  <c r="E13" i="41"/>
  <c r="S12" i="41"/>
  <c r="O12" i="41"/>
  <c r="M12" i="41"/>
  <c r="J12" i="41"/>
  <c r="H12" i="41"/>
  <c r="E12" i="41"/>
  <c r="S11" i="41"/>
  <c r="O11" i="41"/>
  <c r="M11" i="41"/>
  <c r="J11" i="41"/>
  <c r="H11" i="41"/>
  <c r="E11" i="41"/>
  <c r="T8" i="41"/>
  <c r="S120" i="40"/>
  <c r="O120" i="40"/>
  <c r="M120" i="40"/>
  <c r="J120" i="40"/>
  <c r="H120" i="40"/>
  <c r="E120" i="40"/>
  <c r="S119" i="40"/>
  <c r="O119" i="40"/>
  <c r="M119" i="40"/>
  <c r="J119" i="40"/>
  <c r="H119" i="40"/>
  <c r="E119" i="40"/>
  <c r="S118" i="40"/>
  <c r="O118" i="40"/>
  <c r="M118" i="40"/>
  <c r="J118" i="40"/>
  <c r="H118" i="40"/>
  <c r="E118" i="40"/>
  <c r="S117" i="40"/>
  <c r="O117" i="40"/>
  <c r="M117" i="40"/>
  <c r="J117" i="40"/>
  <c r="H117" i="40"/>
  <c r="E117" i="40"/>
  <c r="S116" i="40"/>
  <c r="O116" i="40"/>
  <c r="M116" i="40"/>
  <c r="J116" i="40"/>
  <c r="H116" i="40"/>
  <c r="E116" i="40"/>
  <c r="T113" i="40"/>
  <c r="S112" i="40"/>
  <c r="O112" i="40"/>
  <c r="M112" i="40"/>
  <c r="J112" i="40"/>
  <c r="H112" i="40"/>
  <c r="E112" i="40"/>
  <c r="T112" i="40" s="1"/>
  <c r="A112" i="40" s="1"/>
  <c r="S111" i="40"/>
  <c r="O111" i="40"/>
  <c r="M111" i="40"/>
  <c r="J111" i="40"/>
  <c r="H111" i="40"/>
  <c r="E111" i="40"/>
  <c r="S110" i="40"/>
  <c r="O110" i="40"/>
  <c r="M110" i="40"/>
  <c r="J110" i="40"/>
  <c r="H110" i="40"/>
  <c r="E110" i="40"/>
  <c r="T110" i="40" s="1"/>
  <c r="A110" i="40" s="1"/>
  <c r="S109" i="40"/>
  <c r="O109" i="40"/>
  <c r="M109" i="40"/>
  <c r="J109" i="40"/>
  <c r="H109" i="40"/>
  <c r="E109" i="40"/>
  <c r="S108" i="40"/>
  <c r="O108" i="40"/>
  <c r="M108" i="40"/>
  <c r="J108" i="40"/>
  <c r="H108" i="40"/>
  <c r="E108" i="40"/>
  <c r="T108" i="40" s="1"/>
  <c r="T105" i="40"/>
  <c r="S104" i="40"/>
  <c r="O104" i="40"/>
  <c r="M104" i="40"/>
  <c r="J104" i="40"/>
  <c r="H104" i="40"/>
  <c r="E104" i="40"/>
  <c r="S103" i="40"/>
  <c r="O103" i="40"/>
  <c r="M103" i="40"/>
  <c r="J103" i="40"/>
  <c r="H103" i="40"/>
  <c r="E103" i="40"/>
  <c r="S102" i="40"/>
  <c r="O102" i="40"/>
  <c r="M102" i="40"/>
  <c r="J102" i="40"/>
  <c r="H102" i="40"/>
  <c r="E102" i="40"/>
  <c r="S101" i="40"/>
  <c r="O101" i="40"/>
  <c r="M101" i="40"/>
  <c r="J101" i="40"/>
  <c r="H101" i="40"/>
  <c r="E101" i="40"/>
  <c r="S100" i="40"/>
  <c r="O100" i="40"/>
  <c r="M100" i="40"/>
  <c r="J100" i="40"/>
  <c r="H100" i="40"/>
  <c r="E100" i="40"/>
  <c r="T97" i="40"/>
  <c r="S96" i="40"/>
  <c r="O96" i="40"/>
  <c r="M96" i="40"/>
  <c r="J96" i="40"/>
  <c r="H96" i="40"/>
  <c r="E96" i="40"/>
  <c r="S95" i="40"/>
  <c r="O95" i="40"/>
  <c r="M95" i="40"/>
  <c r="J95" i="40"/>
  <c r="H95" i="40"/>
  <c r="E95" i="40"/>
  <c r="S94" i="40"/>
  <c r="O94" i="40"/>
  <c r="M94" i="40"/>
  <c r="J94" i="40"/>
  <c r="H94" i="40"/>
  <c r="E94" i="40"/>
  <c r="S93" i="40"/>
  <c r="O93" i="40"/>
  <c r="M93" i="40"/>
  <c r="J93" i="40"/>
  <c r="H93" i="40"/>
  <c r="E93" i="40"/>
  <c r="S92" i="40"/>
  <c r="O92" i="40"/>
  <c r="M92" i="40"/>
  <c r="J92" i="40"/>
  <c r="H92" i="40"/>
  <c r="E92" i="40"/>
  <c r="T89" i="40"/>
  <c r="S88" i="40"/>
  <c r="O88" i="40"/>
  <c r="M88" i="40"/>
  <c r="J88" i="40"/>
  <c r="H88" i="40"/>
  <c r="E88" i="40"/>
  <c r="S87" i="40"/>
  <c r="O87" i="40"/>
  <c r="M87" i="40"/>
  <c r="J87" i="40"/>
  <c r="H87" i="40"/>
  <c r="E87" i="40"/>
  <c r="S86" i="40"/>
  <c r="O86" i="40"/>
  <c r="M86" i="40"/>
  <c r="J86" i="40"/>
  <c r="H86" i="40"/>
  <c r="E86" i="40"/>
  <c r="S85" i="40"/>
  <c r="O85" i="40"/>
  <c r="M85" i="40"/>
  <c r="J85" i="40"/>
  <c r="H85" i="40"/>
  <c r="E85" i="40"/>
  <c r="S84" i="40"/>
  <c r="O84" i="40"/>
  <c r="M84" i="40"/>
  <c r="J84" i="40"/>
  <c r="H84" i="40"/>
  <c r="E84" i="40"/>
  <c r="T81" i="40"/>
  <c r="S80" i="40"/>
  <c r="O80" i="40"/>
  <c r="M80" i="40"/>
  <c r="J80" i="40"/>
  <c r="H80" i="40"/>
  <c r="E80" i="40"/>
  <c r="S79" i="40"/>
  <c r="O79" i="40"/>
  <c r="M79" i="40"/>
  <c r="J79" i="40"/>
  <c r="H79" i="40"/>
  <c r="E79" i="40"/>
  <c r="S78" i="40"/>
  <c r="O78" i="40"/>
  <c r="M78" i="40"/>
  <c r="J78" i="40"/>
  <c r="H78" i="40"/>
  <c r="E78" i="40"/>
  <c r="S77" i="40"/>
  <c r="O77" i="40"/>
  <c r="M77" i="40"/>
  <c r="J77" i="40"/>
  <c r="H77" i="40"/>
  <c r="E77" i="40"/>
  <c r="S76" i="40"/>
  <c r="O76" i="40"/>
  <c r="M76" i="40"/>
  <c r="J76" i="40"/>
  <c r="H76" i="40"/>
  <c r="E76" i="40"/>
  <c r="T73" i="40"/>
  <c r="S72" i="40"/>
  <c r="O72" i="40"/>
  <c r="M72" i="40"/>
  <c r="J72" i="40"/>
  <c r="H72" i="40"/>
  <c r="E72" i="40"/>
  <c r="S71" i="40"/>
  <c r="O71" i="40"/>
  <c r="M71" i="40"/>
  <c r="J71" i="40"/>
  <c r="H71" i="40"/>
  <c r="E71" i="40"/>
  <c r="S70" i="40"/>
  <c r="O70" i="40"/>
  <c r="M70" i="40"/>
  <c r="J70" i="40"/>
  <c r="H70" i="40"/>
  <c r="E70" i="40"/>
  <c r="S69" i="40"/>
  <c r="O69" i="40"/>
  <c r="M69" i="40"/>
  <c r="J69" i="40"/>
  <c r="H69" i="40"/>
  <c r="E69" i="40"/>
  <c r="S68" i="40"/>
  <c r="O68" i="40"/>
  <c r="M68" i="40"/>
  <c r="J68" i="40"/>
  <c r="H68" i="40"/>
  <c r="E68" i="40"/>
  <c r="T65" i="40"/>
  <c r="S64" i="40"/>
  <c r="O64" i="40"/>
  <c r="M64" i="40"/>
  <c r="J64" i="40"/>
  <c r="H64" i="40"/>
  <c r="E64" i="40"/>
  <c r="S63" i="40"/>
  <c r="O63" i="40"/>
  <c r="M63" i="40"/>
  <c r="J63" i="40"/>
  <c r="H63" i="40"/>
  <c r="E63" i="40"/>
  <c r="S62" i="40"/>
  <c r="O62" i="40"/>
  <c r="M62" i="40"/>
  <c r="J62" i="40"/>
  <c r="H62" i="40"/>
  <c r="E62" i="40"/>
  <c r="S61" i="40"/>
  <c r="O61" i="40"/>
  <c r="M61" i="40"/>
  <c r="J61" i="40"/>
  <c r="H61" i="40"/>
  <c r="E61" i="40"/>
  <c r="S60" i="40"/>
  <c r="O60" i="40"/>
  <c r="M60" i="40"/>
  <c r="J60" i="40"/>
  <c r="H60" i="40"/>
  <c r="E60" i="40"/>
  <c r="T57" i="40"/>
  <c r="S56" i="40"/>
  <c r="O56" i="40"/>
  <c r="M56" i="40"/>
  <c r="J56" i="40"/>
  <c r="H56" i="40"/>
  <c r="E56" i="40"/>
  <c r="S55" i="40"/>
  <c r="O55" i="40"/>
  <c r="M55" i="40"/>
  <c r="J55" i="40"/>
  <c r="H55" i="40"/>
  <c r="E55" i="40"/>
  <c r="S54" i="40"/>
  <c r="O54" i="40"/>
  <c r="M54" i="40"/>
  <c r="J54" i="40"/>
  <c r="H54" i="40"/>
  <c r="E54" i="40"/>
  <c r="S53" i="40"/>
  <c r="O53" i="40"/>
  <c r="M53" i="40"/>
  <c r="J53" i="40"/>
  <c r="H53" i="40"/>
  <c r="E53" i="40"/>
  <c r="S52" i="40"/>
  <c r="O52" i="40"/>
  <c r="M52" i="40"/>
  <c r="J52" i="40"/>
  <c r="H52" i="40"/>
  <c r="E52" i="40"/>
  <c r="T49" i="40"/>
  <c r="S48" i="40"/>
  <c r="O48" i="40"/>
  <c r="M48" i="40"/>
  <c r="J48" i="40"/>
  <c r="H48" i="40"/>
  <c r="E48" i="40"/>
  <c r="S47" i="40"/>
  <c r="O47" i="40"/>
  <c r="M47" i="40"/>
  <c r="J47" i="40"/>
  <c r="H47" i="40"/>
  <c r="E47" i="40"/>
  <c r="S46" i="40"/>
  <c r="O46" i="40"/>
  <c r="M46" i="40"/>
  <c r="J46" i="40"/>
  <c r="H46" i="40"/>
  <c r="E46" i="40"/>
  <c r="S45" i="40"/>
  <c r="O45" i="40"/>
  <c r="M45" i="40"/>
  <c r="J45" i="40"/>
  <c r="H45" i="40"/>
  <c r="E45" i="40"/>
  <c r="S44" i="40"/>
  <c r="O44" i="40"/>
  <c r="M44" i="40"/>
  <c r="J44" i="40"/>
  <c r="H44" i="40"/>
  <c r="E44" i="40"/>
  <c r="T41" i="40"/>
  <c r="S40" i="40"/>
  <c r="O40" i="40"/>
  <c r="M40" i="40"/>
  <c r="J40" i="40"/>
  <c r="H40" i="40"/>
  <c r="E40" i="40"/>
  <c r="S39" i="40"/>
  <c r="O39" i="40"/>
  <c r="M39" i="40"/>
  <c r="J39" i="40"/>
  <c r="H39" i="40"/>
  <c r="E39" i="40"/>
  <c r="S38" i="40"/>
  <c r="O38" i="40"/>
  <c r="M38" i="40"/>
  <c r="J38" i="40"/>
  <c r="H38" i="40"/>
  <c r="E38" i="40"/>
  <c r="S37" i="40"/>
  <c r="O37" i="40"/>
  <c r="M37" i="40"/>
  <c r="J37" i="40"/>
  <c r="H37" i="40"/>
  <c r="E37" i="40"/>
  <c r="S36" i="40"/>
  <c r="O36" i="40"/>
  <c r="M36" i="40"/>
  <c r="J36" i="40"/>
  <c r="H36" i="40"/>
  <c r="E36" i="40"/>
  <c r="S32" i="40"/>
  <c r="O32" i="40"/>
  <c r="M32" i="40"/>
  <c r="J32" i="40"/>
  <c r="H32" i="40"/>
  <c r="E32" i="40"/>
  <c r="S31" i="40"/>
  <c r="O31" i="40"/>
  <c r="M31" i="40"/>
  <c r="J31" i="40"/>
  <c r="H31" i="40"/>
  <c r="E31" i="40"/>
  <c r="S30" i="40"/>
  <c r="O30" i="40"/>
  <c r="M30" i="40"/>
  <c r="J30" i="40"/>
  <c r="H30" i="40"/>
  <c r="E30" i="40"/>
  <c r="S29" i="40"/>
  <c r="O29" i="40"/>
  <c r="M29" i="40"/>
  <c r="J29" i="40"/>
  <c r="H29" i="40"/>
  <c r="E29" i="40"/>
  <c r="S28" i="40"/>
  <c r="O28" i="40"/>
  <c r="M28" i="40"/>
  <c r="J28" i="40"/>
  <c r="H28" i="40"/>
  <c r="E28" i="40"/>
  <c r="S24" i="40"/>
  <c r="O24" i="40"/>
  <c r="M24" i="40"/>
  <c r="J24" i="40"/>
  <c r="H24" i="40"/>
  <c r="E24" i="40"/>
  <c r="S23" i="40"/>
  <c r="O23" i="40"/>
  <c r="M23" i="40"/>
  <c r="J23" i="40"/>
  <c r="H23" i="40"/>
  <c r="E23" i="40"/>
  <c r="S22" i="40"/>
  <c r="O22" i="40"/>
  <c r="M22" i="40"/>
  <c r="J22" i="40"/>
  <c r="H22" i="40"/>
  <c r="E22" i="40"/>
  <c r="S21" i="40"/>
  <c r="O21" i="40"/>
  <c r="M21" i="40"/>
  <c r="J21" i="40"/>
  <c r="H21" i="40"/>
  <c r="E21" i="40"/>
  <c r="S20" i="40"/>
  <c r="O20" i="40"/>
  <c r="M20" i="40"/>
  <c r="J20" i="40"/>
  <c r="H20" i="40"/>
  <c r="E20" i="40"/>
  <c r="S16" i="40"/>
  <c r="O16" i="40"/>
  <c r="M16" i="40"/>
  <c r="J16" i="40"/>
  <c r="H16" i="40"/>
  <c r="E16" i="40"/>
  <c r="S15" i="40"/>
  <c r="O15" i="40"/>
  <c r="M15" i="40"/>
  <c r="J15" i="40"/>
  <c r="H15" i="40"/>
  <c r="E15" i="40"/>
  <c r="S14" i="40"/>
  <c r="O14" i="40"/>
  <c r="M14" i="40"/>
  <c r="J14" i="40"/>
  <c r="H14" i="40"/>
  <c r="E14" i="40"/>
  <c r="S13" i="40"/>
  <c r="O13" i="40"/>
  <c r="M13" i="40"/>
  <c r="J13" i="40"/>
  <c r="H13" i="40"/>
  <c r="E13" i="40"/>
  <c r="S12" i="40"/>
  <c r="O12" i="40"/>
  <c r="M12" i="40"/>
  <c r="J12" i="40"/>
  <c r="H12" i="40"/>
  <c r="E12" i="40"/>
  <c r="T9" i="40"/>
  <c r="P113" i="38"/>
  <c r="L113" i="38"/>
  <c r="J113" i="38"/>
  <c r="H113" i="38"/>
  <c r="E113" i="38"/>
  <c r="Q113" i="38" s="1"/>
  <c r="P112" i="38"/>
  <c r="L112" i="38"/>
  <c r="J112" i="38"/>
  <c r="H112" i="38"/>
  <c r="E112" i="38"/>
  <c r="Q112" i="38" s="1"/>
  <c r="P111" i="38"/>
  <c r="L111" i="38"/>
  <c r="Q111" i="38" s="1"/>
  <c r="J111" i="38"/>
  <c r="H111" i="38"/>
  <c r="E111" i="38"/>
  <c r="P110" i="38"/>
  <c r="L110" i="38"/>
  <c r="J110" i="38"/>
  <c r="H110" i="38"/>
  <c r="E110" i="38"/>
  <c r="Q110" i="38" s="1"/>
  <c r="P109" i="38"/>
  <c r="L109" i="38"/>
  <c r="J109" i="38"/>
  <c r="H109" i="38"/>
  <c r="E109" i="38"/>
  <c r="Q109" i="38" s="1"/>
  <c r="Q106" i="38"/>
  <c r="P105" i="38"/>
  <c r="L105" i="38"/>
  <c r="J105" i="38"/>
  <c r="H105" i="38"/>
  <c r="E105" i="38"/>
  <c r="Q105" i="38" s="1"/>
  <c r="P104" i="38"/>
  <c r="L104" i="38"/>
  <c r="J104" i="38"/>
  <c r="H104" i="38"/>
  <c r="E104" i="38"/>
  <c r="Q104" i="38" s="1"/>
  <c r="P103" i="38"/>
  <c r="L103" i="38"/>
  <c r="J103" i="38"/>
  <c r="H103" i="38"/>
  <c r="E103" i="38"/>
  <c r="Q103" i="38" s="1"/>
  <c r="P102" i="38"/>
  <c r="L102" i="38"/>
  <c r="J102" i="38"/>
  <c r="H102" i="38"/>
  <c r="E102" i="38"/>
  <c r="P101" i="38"/>
  <c r="L101" i="38"/>
  <c r="J101" i="38"/>
  <c r="H101" i="38"/>
  <c r="E101" i="38"/>
  <c r="Q101" i="38" s="1"/>
  <c r="Q98" i="38"/>
  <c r="P97" i="38"/>
  <c r="L97" i="38"/>
  <c r="J97" i="38"/>
  <c r="H97" i="38"/>
  <c r="E97" i="38"/>
  <c r="P96" i="38"/>
  <c r="L96" i="38"/>
  <c r="J96" i="38"/>
  <c r="H96" i="38"/>
  <c r="E96" i="38"/>
  <c r="Q96" i="38" s="1"/>
  <c r="P95" i="38"/>
  <c r="L95" i="38"/>
  <c r="J95" i="38"/>
  <c r="H95" i="38"/>
  <c r="E95" i="38"/>
  <c r="Q95" i="38" s="1"/>
  <c r="P94" i="38"/>
  <c r="L94" i="38"/>
  <c r="J94" i="38"/>
  <c r="H94" i="38"/>
  <c r="E94" i="38"/>
  <c r="Q94" i="38" s="1"/>
  <c r="P93" i="38"/>
  <c r="L93" i="38"/>
  <c r="J93" i="38"/>
  <c r="H93" i="38"/>
  <c r="E93" i="38"/>
  <c r="Q90" i="38"/>
  <c r="P89" i="38"/>
  <c r="L89" i="38"/>
  <c r="J89" i="38"/>
  <c r="H89" i="38"/>
  <c r="E89" i="38"/>
  <c r="Q89" i="38" s="1"/>
  <c r="P88" i="38"/>
  <c r="L88" i="38"/>
  <c r="J88" i="38"/>
  <c r="H88" i="38"/>
  <c r="E88" i="38"/>
  <c r="P87" i="38"/>
  <c r="L87" i="38"/>
  <c r="J87" i="38"/>
  <c r="H87" i="38"/>
  <c r="E87" i="38"/>
  <c r="Q87" i="38" s="1"/>
  <c r="P86" i="38"/>
  <c r="L86" i="38"/>
  <c r="J86" i="38"/>
  <c r="H86" i="38"/>
  <c r="E86" i="38"/>
  <c r="Q86" i="38" s="1"/>
  <c r="P85" i="38"/>
  <c r="L85" i="38"/>
  <c r="J85" i="38"/>
  <c r="H85" i="38"/>
  <c r="E85" i="38"/>
  <c r="Q85" i="38" s="1"/>
  <c r="Q82" i="38"/>
  <c r="P81" i="38"/>
  <c r="L81" i="38"/>
  <c r="J81" i="38"/>
  <c r="H81" i="38"/>
  <c r="E81" i="38"/>
  <c r="P80" i="38"/>
  <c r="L80" i="38"/>
  <c r="J80" i="38"/>
  <c r="H80" i="38"/>
  <c r="E80" i="38"/>
  <c r="P79" i="38"/>
  <c r="L79" i="38"/>
  <c r="J79" i="38"/>
  <c r="H79" i="38"/>
  <c r="E79" i="38"/>
  <c r="P78" i="38"/>
  <c r="L78" i="38"/>
  <c r="J78" i="38"/>
  <c r="H78" i="38"/>
  <c r="E78" i="38"/>
  <c r="P77" i="38"/>
  <c r="Q77" i="38" s="1"/>
  <c r="L77" i="38"/>
  <c r="J77" i="38"/>
  <c r="H77" i="38"/>
  <c r="E77" i="38"/>
  <c r="Q74" i="38"/>
  <c r="P73" i="38"/>
  <c r="L73" i="38"/>
  <c r="J73" i="38"/>
  <c r="H73" i="38"/>
  <c r="E73" i="38"/>
  <c r="Q73" i="38" s="1"/>
  <c r="P72" i="38"/>
  <c r="L72" i="38"/>
  <c r="J72" i="38"/>
  <c r="H72" i="38"/>
  <c r="E72" i="38"/>
  <c r="P71" i="38"/>
  <c r="L71" i="38"/>
  <c r="J71" i="38"/>
  <c r="H71" i="38"/>
  <c r="E71" i="38"/>
  <c r="P70" i="38"/>
  <c r="L70" i="38"/>
  <c r="J70" i="38"/>
  <c r="H70" i="38"/>
  <c r="E70" i="38"/>
  <c r="P69" i="38"/>
  <c r="L69" i="38"/>
  <c r="J69" i="38"/>
  <c r="H69" i="38"/>
  <c r="E69" i="38"/>
  <c r="Q66" i="38"/>
  <c r="P65" i="38"/>
  <c r="L65" i="38"/>
  <c r="J65" i="38"/>
  <c r="H65" i="38"/>
  <c r="E65" i="38"/>
  <c r="P64" i="38"/>
  <c r="L64" i="38"/>
  <c r="J64" i="38"/>
  <c r="H64" i="38"/>
  <c r="E64" i="38"/>
  <c r="P63" i="38"/>
  <c r="L63" i="38"/>
  <c r="J63" i="38"/>
  <c r="H63" i="38"/>
  <c r="E63" i="38"/>
  <c r="P62" i="38"/>
  <c r="L62" i="38"/>
  <c r="J62" i="38"/>
  <c r="H62" i="38"/>
  <c r="E62" i="38"/>
  <c r="P61" i="38"/>
  <c r="L61" i="38"/>
  <c r="J61" i="38"/>
  <c r="H61" i="38"/>
  <c r="E61" i="38"/>
  <c r="Q58" i="38"/>
  <c r="P57" i="38"/>
  <c r="L57" i="38"/>
  <c r="J57" i="38"/>
  <c r="H57" i="38"/>
  <c r="E57" i="38"/>
  <c r="P56" i="38"/>
  <c r="L56" i="38"/>
  <c r="J56" i="38"/>
  <c r="H56" i="38"/>
  <c r="E56" i="38"/>
  <c r="P55" i="38"/>
  <c r="L55" i="38"/>
  <c r="J55" i="38"/>
  <c r="H55" i="38"/>
  <c r="E55" i="38"/>
  <c r="P54" i="38"/>
  <c r="L54" i="38"/>
  <c r="J54" i="38"/>
  <c r="H54" i="38"/>
  <c r="E54" i="38"/>
  <c r="P53" i="38"/>
  <c r="L53" i="38"/>
  <c r="J53" i="38"/>
  <c r="H53" i="38"/>
  <c r="E53" i="38"/>
  <c r="Q50" i="38"/>
  <c r="P49" i="38"/>
  <c r="Q49" i="38" s="1"/>
  <c r="L49" i="38"/>
  <c r="J49" i="38"/>
  <c r="H49" i="38"/>
  <c r="E49" i="38"/>
  <c r="P48" i="38"/>
  <c r="L48" i="38"/>
  <c r="J48" i="38"/>
  <c r="H48" i="38"/>
  <c r="E48" i="38"/>
  <c r="P47" i="38"/>
  <c r="L47" i="38"/>
  <c r="J47" i="38"/>
  <c r="H47" i="38"/>
  <c r="E47" i="38"/>
  <c r="P46" i="38"/>
  <c r="L46" i="38"/>
  <c r="J46" i="38"/>
  <c r="H46" i="38"/>
  <c r="E46" i="38"/>
  <c r="P45" i="38"/>
  <c r="L45" i="38"/>
  <c r="J45" i="38"/>
  <c r="H45" i="38"/>
  <c r="E45" i="38"/>
  <c r="Q42" i="38"/>
  <c r="P41" i="38"/>
  <c r="L41" i="38"/>
  <c r="J41" i="38"/>
  <c r="H41" i="38"/>
  <c r="E41" i="38"/>
  <c r="P40" i="38"/>
  <c r="L40" i="38"/>
  <c r="J40" i="38"/>
  <c r="H40" i="38"/>
  <c r="E40" i="38"/>
  <c r="P39" i="38"/>
  <c r="L39" i="38"/>
  <c r="J39" i="38"/>
  <c r="H39" i="38"/>
  <c r="E39" i="38"/>
  <c r="P38" i="38"/>
  <c r="L38" i="38"/>
  <c r="J38" i="38"/>
  <c r="H38" i="38"/>
  <c r="E38" i="38"/>
  <c r="P37" i="38"/>
  <c r="L37" i="38"/>
  <c r="J37" i="38"/>
  <c r="H37" i="38"/>
  <c r="E37" i="38"/>
  <c r="Q34" i="38"/>
  <c r="P33" i="38"/>
  <c r="L33" i="38"/>
  <c r="J33" i="38"/>
  <c r="H33" i="38"/>
  <c r="E33" i="38"/>
  <c r="P32" i="38"/>
  <c r="L32" i="38"/>
  <c r="J32" i="38"/>
  <c r="H32" i="38"/>
  <c r="E32" i="38"/>
  <c r="P31" i="38"/>
  <c r="L31" i="38"/>
  <c r="J31" i="38"/>
  <c r="H31" i="38"/>
  <c r="E31" i="38"/>
  <c r="P30" i="38"/>
  <c r="L30" i="38"/>
  <c r="J30" i="38"/>
  <c r="H30" i="38"/>
  <c r="E30" i="38"/>
  <c r="P29" i="38"/>
  <c r="L29" i="38"/>
  <c r="J29" i="38"/>
  <c r="H29" i="38"/>
  <c r="E29" i="38"/>
  <c r="Q26" i="38"/>
  <c r="P25" i="38"/>
  <c r="L25" i="38"/>
  <c r="J25" i="38"/>
  <c r="H25" i="38"/>
  <c r="E25" i="38"/>
  <c r="P24" i="38"/>
  <c r="L24" i="38"/>
  <c r="J24" i="38"/>
  <c r="H24" i="38"/>
  <c r="E24" i="38"/>
  <c r="P23" i="38"/>
  <c r="L23" i="38"/>
  <c r="J23" i="38"/>
  <c r="H23" i="38"/>
  <c r="E23" i="38"/>
  <c r="P22" i="38"/>
  <c r="L22" i="38"/>
  <c r="J22" i="38"/>
  <c r="H22" i="38"/>
  <c r="E22" i="38"/>
  <c r="P21" i="38"/>
  <c r="L21" i="38"/>
  <c r="J21" i="38"/>
  <c r="H21" i="38"/>
  <c r="E21" i="38"/>
  <c r="Q18" i="38"/>
  <c r="P17" i="38"/>
  <c r="L17" i="38"/>
  <c r="J17" i="38"/>
  <c r="H17" i="38"/>
  <c r="E17" i="38"/>
  <c r="P16" i="38"/>
  <c r="L16" i="38"/>
  <c r="J16" i="38"/>
  <c r="H16" i="38"/>
  <c r="E16" i="38"/>
  <c r="P15" i="38"/>
  <c r="L15" i="38"/>
  <c r="J15" i="38"/>
  <c r="H15" i="38"/>
  <c r="E15" i="38"/>
  <c r="P14" i="38"/>
  <c r="L14" i="38"/>
  <c r="J14" i="38"/>
  <c r="H14" i="38"/>
  <c r="E14" i="38"/>
  <c r="P13" i="38"/>
  <c r="L13" i="38"/>
  <c r="J13" i="38"/>
  <c r="H13" i="38"/>
  <c r="E13" i="38"/>
  <c r="Q10" i="38"/>
  <c r="P9" i="38"/>
  <c r="L9" i="38"/>
  <c r="J9" i="38"/>
  <c r="H9" i="38"/>
  <c r="E9" i="38"/>
  <c r="P8" i="38"/>
  <c r="L8" i="38"/>
  <c r="J8" i="38"/>
  <c r="H8" i="38"/>
  <c r="E8" i="38"/>
  <c r="P7" i="38"/>
  <c r="L7" i="38"/>
  <c r="J7" i="38"/>
  <c r="H7" i="38"/>
  <c r="E7" i="38"/>
  <c r="P6" i="38"/>
  <c r="L6" i="38"/>
  <c r="J6" i="38"/>
  <c r="H6" i="38"/>
  <c r="E6" i="38"/>
  <c r="P5" i="38"/>
  <c r="L5" i="38"/>
  <c r="J5" i="38"/>
  <c r="H5" i="38"/>
  <c r="E5" i="38"/>
  <c r="Q2" i="38"/>
  <c r="E113" i="19"/>
  <c r="E112" i="19"/>
  <c r="E111" i="19"/>
  <c r="E110" i="19"/>
  <c r="E109" i="19"/>
  <c r="E105" i="19"/>
  <c r="E104" i="19"/>
  <c r="E103" i="19"/>
  <c r="E102" i="19"/>
  <c r="E101" i="19"/>
  <c r="E97" i="19"/>
  <c r="E96" i="19"/>
  <c r="E95" i="19"/>
  <c r="E94" i="19"/>
  <c r="E93" i="19"/>
  <c r="E89" i="19"/>
  <c r="E88" i="19"/>
  <c r="E87" i="19"/>
  <c r="E86" i="19"/>
  <c r="E85" i="19"/>
  <c r="E81" i="19"/>
  <c r="E80" i="19"/>
  <c r="E79" i="19"/>
  <c r="E78" i="19"/>
  <c r="E77" i="19"/>
  <c r="E73" i="19"/>
  <c r="E72" i="19"/>
  <c r="E71" i="19"/>
  <c r="E70" i="19"/>
  <c r="E69" i="19"/>
  <c r="E65" i="19"/>
  <c r="E64" i="19"/>
  <c r="E63" i="19"/>
  <c r="E62" i="19"/>
  <c r="E61" i="19"/>
  <c r="E57" i="19"/>
  <c r="E56" i="19"/>
  <c r="E55" i="19"/>
  <c r="E54" i="19"/>
  <c r="E53" i="19"/>
  <c r="E49" i="19"/>
  <c r="E48" i="19"/>
  <c r="E47" i="19"/>
  <c r="E46" i="19"/>
  <c r="E45" i="19"/>
  <c r="E41" i="19"/>
  <c r="E40" i="19"/>
  <c r="E39" i="19"/>
  <c r="E38" i="19"/>
  <c r="E37" i="19"/>
  <c r="E33" i="19"/>
  <c r="E32" i="19"/>
  <c r="E31" i="19"/>
  <c r="E30" i="19"/>
  <c r="E29" i="19"/>
  <c r="E25" i="19"/>
  <c r="E24" i="19"/>
  <c r="E23" i="19"/>
  <c r="E22" i="19"/>
  <c r="E21" i="19"/>
  <c r="E17" i="19"/>
  <c r="E16" i="19"/>
  <c r="E15" i="19"/>
  <c r="E14" i="19"/>
  <c r="E13" i="19"/>
  <c r="E6" i="19"/>
  <c r="E7" i="19"/>
  <c r="E8" i="19"/>
  <c r="E9" i="19"/>
  <c r="E5" i="19"/>
  <c r="E113" i="20"/>
  <c r="E112" i="20"/>
  <c r="E111" i="20"/>
  <c r="E110" i="20"/>
  <c r="E109" i="20"/>
  <c r="E105" i="20"/>
  <c r="E104" i="20"/>
  <c r="E103" i="20"/>
  <c r="E102" i="20"/>
  <c r="E101" i="20"/>
  <c r="E97" i="20"/>
  <c r="E96" i="20"/>
  <c r="E95" i="20"/>
  <c r="E94" i="20"/>
  <c r="E93" i="20"/>
  <c r="E89" i="20"/>
  <c r="E88" i="20"/>
  <c r="E87" i="20"/>
  <c r="E86" i="20"/>
  <c r="E85" i="20"/>
  <c r="E81" i="20"/>
  <c r="E80" i="20"/>
  <c r="E79" i="20"/>
  <c r="E78" i="20"/>
  <c r="E77" i="20"/>
  <c r="E73" i="20"/>
  <c r="E72" i="20"/>
  <c r="E71" i="20"/>
  <c r="E70" i="20"/>
  <c r="E69" i="20"/>
  <c r="E65" i="20"/>
  <c r="E64" i="20"/>
  <c r="E63" i="20"/>
  <c r="E62" i="20"/>
  <c r="E61" i="20"/>
  <c r="E57" i="20"/>
  <c r="E56" i="20"/>
  <c r="E55" i="20"/>
  <c r="E54" i="20"/>
  <c r="E53" i="20"/>
  <c r="E49" i="20"/>
  <c r="E48" i="20"/>
  <c r="E47" i="20"/>
  <c r="E46" i="20"/>
  <c r="E45" i="20"/>
  <c r="E41" i="20"/>
  <c r="E40" i="20"/>
  <c r="E39" i="20"/>
  <c r="E38" i="20"/>
  <c r="E37" i="20"/>
  <c r="E33" i="20"/>
  <c r="E32" i="20"/>
  <c r="E31" i="20"/>
  <c r="E30" i="20"/>
  <c r="E29" i="20"/>
  <c r="E25" i="20"/>
  <c r="E24" i="20"/>
  <c r="E23" i="20"/>
  <c r="E22" i="20"/>
  <c r="E21" i="20"/>
  <c r="E17" i="20"/>
  <c r="E16" i="20"/>
  <c r="E15" i="20"/>
  <c r="E14" i="20"/>
  <c r="E13" i="20"/>
  <c r="E6" i="20"/>
  <c r="E7" i="20"/>
  <c r="E8" i="20"/>
  <c r="E9" i="20"/>
  <c r="E5" i="20"/>
  <c r="P113" i="36"/>
  <c r="L113" i="36"/>
  <c r="J113" i="36"/>
  <c r="H113" i="36"/>
  <c r="E113" i="36"/>
  <c r="Q112" i="36"/>
  <c r="A112" i="36" s="1"/>
  <c r="P112" i="36"/>
  <c r="L112" i="36"/>
  <c r="J112" i="36"/>
  <c r="H112" i="36"/>
  <c r="E112" i="36"/>
  <c r="P111" i="36"/>
  <c r="L111" i="36"/>
  <c r="J111" i="36"/>
  <c r="H111" i="36"/>
  <c r="E111" i="36"/>
  <c r="P110" i="36"/>
  <c r="L110" i="36"/>
  <c r="J110" i="36"/>
  <c r="H110" i="36"/>
  <c r="E110" i="36"/>
  <c r="P109" i="36"/>
  <c r="L109" i="36"/>
  <c r="J109" i="36"/>
  <c r="H109" i="36"/>
  <c r="E109" i="36"/>
  <c r="Q106" i="36"/>
  <c r="P105" i="36"/>
  <c r="L105" i="36"/>
  <c r="J105" i="36"/>
  <c r="Q105" i="36" s="1"/>
  <c r="A105" i="36" s="1"/>
  <c r="H105" i="36"/>
  <c r="E105" i="36"/>
  <c r="P104" i="36"/>
  <c r="L104" i="36"/>
  <c r="J104" i="36"/>
  <c r="H104" i="36"/>
  <c r="E104" i="36"/>
  <c r="P103" i="36"/>
  <c r="L103" i="36"/>
  <c r="J103" i="36"/>
  <c r="H103" i="36"/>
  <c r="E103" i="36"/>
  <c r="Q103" i="36" s="1"/>
  <c r="A103" i="36" s="1"/>
  <c r="P102" i="36"/>
  <c r="L102" i="36"/>
  <c r="J102" i="36"/>
  <c r="H102" i="36"/>
  <c r="E102" i="36"/>
  <c r="P101" i="36"/>
  <c r="L101" i="36"/>
  <c r="J101" i="36"/>
  <c r="H101" i="36"/>
  <c r="E101" i="36"/>
  <c r="Q98" i="36"/>
  <c r="P97" i="36"/>
  <c r="L97" i="36"/>
  <c r="J97" i="36"/>
  <c r="H97" i="36"/>
  <c r="E97" i="36"/>
  <c r="Q97" i="36" s="1"/>
  <c r="A97" i="36" s="1"/>
  <c r="P96" i="36"/>
  <c r="L96" i="36"/>
  <c r="J96" i="36"/>
  <c r="H96" i="36"/>
  <c r="E96" i="36"/>
  <c r="P95" i="36"/>
  <c r="L95" i="36"/>
  <c r="J95" i="36"/>
  <c r="H95" i="36"/>
  <c r="E95" i="36"/>
  <c r="Q95" i="36" s="1"/>
  <c r="A95" i="36" s="1"/>
  <c r="P94" i="36"/>
  <c r="L94" i="36"/>
  <c r="J94" i="36"/>
  <c r="H94" i="36"/>
  <c r="E94" i="36"/>
  <c r="P93" i="36"/>
  <c r="L93" i="36"/>
  <c r="J93" i="36"/>
  <c r="H93" i="36"/>
  <c r="E93" i="36"/>
  <c r="Q90" i="36"/>
  <c r="P89" i="36"/>
  <c r="L89" i="36"/>
  <c r="J89" i="36"/>
  <c r="H89" i="36"/>
  <c r="E89" i="36"/>
  <c r="P88" i="36"/>
  <c r="L88" i="36"/>
  <c r="J88" i="36"/>
  <c r="H88" i="36"/>
  <c r="E88" i="36"/>
  <c r="P87" i="36"/>
  <c r="L87" i="36"/>
  <c r="J87" i="36"/>
  <c r="H87" i="36"/>
  <c r="E87" i="36"/>
  <c r="P86" i="36"/>
  <c r="L86" i="36"/>
  <c r="J86" i="36"/>
  <c r="H86" i="36"/>
  <c r="E86" i="36"/>
  <c r="P85" i="36"/>
  <c r="L85" i="36"/>
  <c r="J85" i="36"/>
  <c r="H85" i="36"/>
  <c r="E85" i="36"/>
  <c r="Q82" i="36"/>
  <c r="P81" i="36"/>
  <c r="L81" i="36"/>
  <c r="J81" i="36"/>
  <c r="H81" i="36"/>
  <c r="Q81" i="36" s="1"/>
  <c r="A81" i="36" s="1"/>
  <c r="E81" i="36"/>
  <c r="P80" i="36"/>
  <c r="L80" i="36"/>
  <c r="J80" i="36"/>
  <c r="H80" i="36"/>
  <c r="E80" i="36"/>
  <c r="P79" i="36"/>
  <c r="L79" i="36"/>
  <c r="J79" i="36"/>
  <c r="H79" i="36"/>
  <c r="E79" i="36"/>
  <c r="P78" i="36"/>
  <c r="L78" i="36"/>
  <c r="J78" i="36"/>
  <c r="H78" i="36"/>
  <c r="E78" i="36"/>
  <c r="Q78" i="36" s="1"/>
  <c r="P77" i="36"/>
  <c r="L77" i="36"/>
  <c r="J77" i="36"/>
  <c r="H77" i="36"/>
  <c r="E77" i="36"/>
  <c r="Q77" i="36" s="1"/>
  <c r="A77" i="36" s="1"/>
  <c r="Q74" i="36"/>
  <c r="P73" i="36"/>
  <c r="L73" i="36"/>
  <c r="J73" i="36"/>
  <c r="H73" i="36"/>
  <c r="E73" i="36"/>
  <c r="P72" i="36"/>
  <c r="L72" i="36"/>
  <c r="J72" i="36"/>
  <c r="H72" i="36"/>
  <c r="E72" i="36"/>
  <c r="P71" i="36"/>
  <c r="L71" i="36"/>
  <c r="J71" i="36"/>
  <c r="H71" i="36"/>
  <c r="E71" i="36"/>
  <c r="P70" i="36"/>
  <c r="L70" i="36"/>
  <c r="J70" i="36"/>
  <c r="H70" i="36"/>
  <c r="E70" i="36"/>
  <c r="P69" i="36"/>
  <c r="L69" i="36"/>
  <c r="J69" i="36"/>
  <c r="H69" i="36"/>
  <c r="E69" i="36"/>
  <c r="Q66" i="36"/>
  <c r="P65" i="36"/>
  <c r="L65" i="36"/>
  <c r="J65" i="36"/>
  <c r="H65" i="36"/>
  <c r="E65" i="36"/>
  <c r="P64" i="36"/>
  <c r="L64" i="36"/>
  <c r="J64" i="36"/>
  <c r="H64" i="36"/>
  <c r="E64" i="36"/>
  <c r="P63" i="36"/>
  <c r="L63" i="36"/>
  <c r="J63" i="36"/>
  <c r="H63" i="36"/>
  <c r="E63" i="36"/>
  <c r="P62" i="36"/>
  <c r="L62" i="36"/>
  <c r="J62" i="36"/>
  <c r="H62" i="36"/>
  <c r="E62" i="36"/>
  <c r="P61" i="36"/>
  <c r="L61" i="36"/>
  <c r="J61" i="36"/>
  <c r="H61" i="36"/>
  <c r="E61" i="36"/>
  <c r="Q58" i="36"/>
  <c r="P57" i="36"/>
  <c r="L57" i="36"/>
  <c r="J57" i="36"/>
  <c r="H57" i="36"/>
  <c r="E57" i="36"/>
  <c r="P56" i="36"/>
  <c r="L56" i="36"/>
  <c r="J56" i="36"/>
  <c r="H56" i="36"/>
  <c r="E56" i="36"/>
  <c r="P55" i="36"/>
  <c r="L55" i="36"/>
  <c r="J55" i="36"/>
  <c r="H55" i="36"/>
  <c r="E55" i="36"/>
  <c r="P54" i="36"/>
  <c r="L54" i="36"/>
  <c r="J54" i="36"/>
  <c r="H54" i="36"/>
  <c r="E54" i="36"/>
  <c r="P53" i="36"/>
  <c r="L53" i="36"/>
  <c r="J53" i="36"/>
  <c r="H53" i="36"/>
  <c r="E53" i="36"/>
  <c r="Q50" i="36"/>
  <c r="P49" i="36"/>
  <c r="L49" i="36"/>
  <c r="J49" i="36"/>
  <c r="H49" i="36"/>
  <c r="E49" i="36"/>
  <c r="P48" i="36"/>
  <c r="L48" i="36"/>
  <c r="J48" i="36"/>
  <c r="H48" i="36"/>
  <c r="E48" i="36"/>
  <c r="P47" i="36"/>
  <c r="L47" i="36"/>
  <c r="J47" i="36"/>
  <c r="H47" i="36"/>
  <c r="E47" i="36"/>
  <c r="P46" i="36"/>
  <c r="L46" i="36"/>
  <c r="J46" i="36"/>
  <c r="H46" i="36"/>
  <c r="E46" i="36"/>
  <c r="P45" i="36"/>
  <c r="L45" i="36"/>
  <c r="J45" i="36"/>
  <c r="H45" i="36"/>
  <c r="E45" i="36"/>
  <c r="Q42" i="36"/>
  <c r="P41" i="36"/>
  <c r="L41" i="36"/>
  <c r="J41" i="36"/>
  <c r="H41" i="36"/>
  <c r="E41" i="36"/>
  <c r="P40" i="36"/>
  <c r="L40" i="36"/>
  <c r="J40" i="36"/>
  <c r="H40" i="36"/>
  <c r="E40" i="36"/>
  <c r="P39" i="36"/>
  <c r="L39" i="36"/>
  <c r="J39" i="36"/>
  <c r="H39" i="36"/>
  <c r="E39" i="36"/>
  <c r="P38" i="36"/>
  <c r="L38" i="36"/>
  <c r="J38" i="36"/>
  <c r="H38" i="36"/>
  <c r="E38" i="36"/>
  <c r="P37" i="36"/>
  <c r="L37" i="36"/>
  <c r="J37" i="36"/>
  <c r="H37" i="36"/>
  <c r="E37" i="36"/>
  <c r="P33" i="36"/>
  <c r="L33" i="36"/>
  <c r="J33" i="36"/>
  <c r="H33" i="36"/>
  <c r="E33" i="36"/>
  <c r="P32" i="36"/>
  <c r="L32" i="36"/>
  <c r="J32" i="36"/>
  <c r="H32" i="36"/>
  <c r="E32" i="36"/>
  <c r="P31" i="36"/>
  <c r="L31" i="36"/>
  <c r="J31" i="36"/>
  <c r="H31" i="36"/>
  <c r="E31" i="36"/>
  <c r="P30" i="36"/>
  <c r="L30" i="36"/>
  <c r="J30" i="36"/>
  <c r="H30" i="36"/>
  <c r="E30" i="36"/>
  <c r="P29" i="36"/>
  <c r="L29" i="36"/>
  <c r="J29" i="36"/>
  <c r="H29" i="36"/>
  <c r="E29" i="36"/>
  <c r="P25" i="36"/>
  <c r="L25" i="36"/>
  <c r="J25" i="36"/>
  <c r="H25" i="36"/>
  <c r="E25" i="36"/>
  <c r="P24" i="36"/>
  <c r="L24" i="36"/>
  <c r="J24" i="36"/>
  <c r="H24" i="36"/>
  <c r="E24" i="36"/>
  <c r="P23" i="36"/>
  <c r="L23" i="36"/>
  <c r="J23" i="36"/>
  <c r="H23" i="36"/>
  <c r="E23" i="36"/>
  <c r="P22" i="36"/>
  <c r="L22" i="36"/>
  <c r="J22" i="36"/>
  <c r="H22" i="36"/>
  <c r="E22" i="36"/>
  <c r="P21" i="36"/>
  <c r="L21" i="36"/>
  <c r="J21" i="36"/>
  <c r="H21" i="36"/>
  <c r="E21" i="36"/>
  <c r="P17" i="36"/>
  <c r="L17" i="36"/>
  <c r="J17" i="36"/>
  <c r="H17" i="36"/>
  <c r="E17" i="36"/>
  <c r="P16" i="36"/>
  <c r="L16" i="36"/>
  <c r="J16" i="36"/>
  <c r="H16" i="36"/>
  <c r="E16" i="36"/>
  <c r="P15" i="36"/>
  <c r="L15" i="36"/>
  <c r="J15" i="36"/>
  <c r="H15" i="36"/>
  <c r="E15" i="36"/>
  <c r="P14" i="36"/>
  <c r="L14" i="36"/>
  <c r="J14" i="36"/>
  <c r="H14" i="36"/>
  <c r="E14" i="36"/>
  <c r="P13" i="36"/>
  <c r="L13" i="36"/>
  <c r="J13" i="36"/>
  <c r="H13" i="36"/>
  <c r="E13" i="36"/>
  <c r="P9" i="36"/>
  <c r="L9" i="36"/>
  <c r="J9" i="36"/>
  <c r="H9" i="36"/>
  <c r="E9" i="36"/>
  <c r="P8" i="36"/>
  <c r="L8" i="36"/>
  <c r="J8" i="36"/>
  <c r="H8" i="36"/>
  <c r="E8" i="36"/>
  <c r="P7" i="36"/>
  <c r="L7" i="36"/>
  <c r="J7" i="36"/>
  <c r="H7" i="36"/>
  <c r="E7" i="36"/>
  <c r="P6" i="36"/>
  <c r="L6" i="36"/>
  <c r="J6" i="36"/>
  <c r="H6" i="36"/>
  <c r="E6" i="36"/>
  <c r="P5" i="36"/>
  <c r="L5" i="36"/>
  <c r="J5" i="36"/>
  <c r="H5" i="36"/>
  <c r="E5" i="36"/>
  <c r="Q2" i="36"/>
  <c r="E119" i="16"/>
  <c r="E118" i="16"/>
  <c r="E117" i="16"/>
  <c r="E116" i="16"/>
  <c r="E115" i="16"/>
  <c r="E111" i="16"/>
  <c r="E110" i="16"/>
  <c r="E109" i="16"/>
  <c r="E108" i="16"/>
  <c r="E107" i="16"/>
  <c r="E103" i="16"/>
  <c r="E102" i="16"/>
  <c r="E101" i="16"/>
  <c r="E100" i="16"/>
  <c r="E99" i="16"/>
  <c r="E95" i="16"/>
  <c r="E94" i="16"/>
  <c r="E93" i="16"/>
  <c r="E92" i="16"/>
  <c r="E91" i="16"/>
  <c r="E87" i="16"/>
  <c r="E86" i="16"/>
  <c r="E85" i="16"/>
  <c r="E84" i="16"/>
  <c r="E83" i="16"/>
  <c r="E79" i="16"/>
  <c r="E78" i="16"/>
  <c r="E77" i="16"/>
  <c r="E76" i="16"/>
  <c r="E75" i="16"/>
  <c r="E71" i="16"/>
  <c r="E70" i="16"/>
  <c r="E69" i="16"/>
  <c r="E68" i="16"/>
  <c r="E67" i="16"/>
  <c r="E63" i="16"/>
  <c r="E62" i="16"/>
  <c r="E61" i="16"/>
  <c r="E60" i="16"/>
  <c r="E59" i="16"/>
  <c r="E55" i="16"/>
  <c r="E54" i="16"/>
  <c r="E53" i="16"/>
  <c r="E52" i="16"/>
  <c r="E51" i="16"/>
  <c r="E47" i="16"/>
  <c r="E46" i="16"/>
  <c r="E45" i="16"/>
  <c r="E44" i="16"/>
  <c r="E43" i="16"/>
  <c r="E39" i="16"/>
  <c r="E38" i="16"/>
  <c r="E37" i="16"/>
  <c r="E36" i="16"/>
  <c r="E35" i="16"/>
  <c r="E31" i="16"/>
  <c r="E30" i="16"/>
  <c r="E29" i="16"/>
  <c r="E28" i="16"/>
  <c r="E27" i="16"/>
  <c r="E23" i="16"/>
  <c r="E22" i="16"/>
  <c r="E21" i="16"/>
  <c r="E20" i="16"/>
  <c r="E19" i="16"/>
  <c r="E12" i="16"/>
  <c r="E13" i="16"/>
  <c r="E14" i="16"/>
  <c r="E15" i="16"/>
  <c r="E11" i="16"/>
  <c r="U1" i="20"/>
  <c r="S1" i="20"/>
  <c r="Q54" i="36" l="1"/>
  <c r="Q63" i="36"/>
  <c r="Q65" i="36"/>
  <c r="A65" i="36" s="1"/>
  <c r="Q79" i="36"/>
  <c r="A79" i="36" s="1"/>
  <c r="Q85" i="36"/>
  <c r="Q89" i="36"/>
  <c r="A89" i="36" s="1"/>
  <c r="Q80" i="36"/>
  <c r="A80" i="36" s="1"/>
  <c r="Q93" i="36"/>
  <c r="A93" i="36" s="1"/>
  <c r="Q101" i="36"/>
  <c r="Q109" i="36"/>
  <c r="Q111" i="36"/>
  <c r="A111" i="36" s="1"/>
  <c r="Q113" i="36"/>
  <c r="A113" i="36" s="1"/>
  <c r="Q94" i="36"/>
  <c r="A94" i="36" s="1"/>
  <c r="Q86" i="36"/>
  <c r="A86" i="36" s="1"/>
  <c r="Q87" i="36"/>
  <c r="A87" i="36" s="1"/>
  <c r="Q88" i="36"/>
  <c r="A88" i="36" s="1"/>
  <c r="Q96" i="36"/>
  <c r="A96" i="36" s="1"/>
  <c r="Q102" i="36"/>
  <c r="A102" i="36" s="1"/>
  <c r="Q104" i="36"/>
  <c r="A104" i="36" s="1"/>
  <c r="Q110" i="36"/>
  <c r="A110" i="36" s="1"/>
  <c r="T53" i="40"/>
  <c r="T55" i="40"/>
  <c r="A55" i="40" s="1"/>
  <c r="T85" i="40"/>
  <c r="A85" i="40" s="1"/>
  <c r="T87" i="40"/>
  <c r="A87" i="40" s="1"/>
  <c r="T93" i="40"/>
  <c r="A93" i="40" s="1"/>
  <c r="T95" i="40"/>
  <c r="A95" i="40" s="1"/>
  <c r="T100" i="40"/>
  <c r="T102" i="40"/>
  <c r="A102" i="40" s="1"/>
  <c r="T104" i="40"/>
  <c r="A104" i="40" s="1"/>
  <c r="T117" i="40"/>
  <c r="A117" i="40" s="1"/>
  <c r="T119" i="40"/>
  <c r="A119" i="40" s="1"/>
  <c r="T109" i="40"/>
  <c r="A109" i="40" s="1"/>
  <c r="T111" i="40"/>
  <c r="A111" i="40" s="1"/>
  <c r="T24" i="40"/>
  <c r="T84" i="40"/>
  <c r="T86" i="40"/>
  <c r="A86" i="40" s="1"/>
  <c r="T88" i="40"/>
  <c r="A88" i="40" s="1"/>
  <c r="T92" i="40"/>
  <c r="T94" i="40"/>
  <c r="A94" i="40" s="1"/>
  <c r="T96" i="40"/>
  <c r="A96" i="40" s="1"/>
  <c r="T101" i="40"/>
  <c r="A101" i="40" s="1"/>
  <c r="T103" i="40"/>
  <c r="A103" i="40" s="1"/>
  <c r="T116" i="40"/>
  <c r="T118" i="40"/>
  <c r="A118" i="40" s="1"/>
  <c r="T120" i="40"/>
  <c r="A120" i="40" s="1"/>
  <c r="T102" i="41"/>
  <c r="A102" i="41" s="1"/>
  <c r="T119" i="41"/>
  <c r="A119" i="41" s="1"/>
  <c r="T100" i="41"/>
  <c r="A100" i="41" s="1"/>
  <c r="T115" i="41"/>
  <c r="T117" i="41"/>
  <c r="A117" i="41" s="1"/>
  <c r="T91" i="41"/>
  <c r="A91" i="41" s="1"/>
  <c r="T92" i="41"/>
  <c r="A92" i="41" s="1"/>
  <c r="T94" i="41"/>
  <c r="A94" i="41" s="1"/>
  <c r="T95" i="41"/>
  <c r="A95" i="41" s="1"/>
  <c r="T52" i="41"/>
  <c r="T31" i="41"/>
  <c r="A31" i="41" s="1"/>
  <c r="T83" i="41"/>
  <c r="A83" i="41" s="1"/>
  <c r="T85" i="41"/>
  <c r="A85" i="41" s="1"/>
  <c r="T87" i="41"/>
  <c r="A87" i="41" s="1"/>
  <c r="T108" i="41"/>
  <c r="A108" i="41" s="1"/>
  <c r="T110" i="41"/>
  <c r="A110" i="41" s="1"/>
  <c r="T68" i="41"/>
  <c r="T84" i="41"/>
  <c r="A84" i="41" s="1"/>
  <c r="T86" i="41"/>
  <c r="A86" i="41" s="1"/>
  <c r="T107" i="41"/>
  <c r="T109" i="41"/>
  <c r="A109" i="41" s="1"/>
  <c r="T111" i="41"/>
  <c r="A111" i="41" s="1"/>
  <c r="T39" i="41"/>
  <c r="A39" i="41" s="1"/>
  <c r="T99" i="41"/>
  <c r="T101" i="41"/>
  <c r="A101" i="41" s="1"/>
  <c r="T103" i="41"/>
  <c r="A103" i="41" s="1"/>
  <c r="T116" i="41"/>
  <c r="A116" i="41" s="1"/>
  <c r="T118" i="41"/>
  <c r="A118" i="41" s="1"/>
  <c r="T75" i="41"/>
  <c r="T77" i="41"/>
  <c r="T62" i="41"/>
  <c r="T44" i="41"/>
  <c r="T35" i="41"/>
  <c r="T30" i="41"/>
  <c r="T19" i="41"/>
  <c r="T72" i="40"/>
  <c r="T56" i="40"/>
  <c r="T39" i="40"/>
  <c r="T69" i="40"/>
  <c r="T76" i="40"/>
  <c r="T79" i="40"/>
  <c r="T54" i="40"/>
  <c r="T36" i="40"/>
  <c r="T37" i="40"/>
  <c r="T21" i="40"/>
  <c r="T22" i="40"/>
  <c r="T77" i="40"/>
  <c r="T78" i="40"/>
  <c r="T28" i="41"/>
  <c r="T20" i="41"/>
  <c r="T71" i="40"/>
  <c r="T52" i="40"/>
  <c r="T40" i="40"/>
  <c r="T20" i="40"/>
  <c r="T70" i="41"/>
  <c r="T67" i="41"/>
  <c r="T59" i="41"/>
  <c r="T61" i="41"/>
  <c r="T60" i="41"/>
  <c r="T63" i="41"/>
  <c r="T38" i="41"/>
  <c r="T37" i="41"/>
  <c r="T80" i="40"/>
  <c r="T70" i="40"/>
  <c r="T68" i="40"/>
  <c r="T38" i="40"/>
  <c r="T23" i="40"/>
  <c r="T79" i="41"/>
  <c r="T78" i="41"/>
  <c r="T69" i="41"/>
  <c r="T55" i="41"/>
  <c r="T53" i="41"/>
  <c r="T47" i="41"/>
  <c r="T46" i="41"/>
  <c r="T36" i="41"/>
  <c r="T27" i="41"/>
  <c r="T23" i="41"/>
  <c r="T21" i="41"/>
  <c r="T15" i="41"/>
  <c r="T13" i="41"/>
  <c r="T76" i="41"/>
  <c r="T71" i="41"/>
  <c r="T54" i="41"/>
  <c r="T51" i="41"/>
  <c r="T45" i="41"/>
  <c r="T43" i="41"/>
  <c r="T29" i="41"/>
  <c r="T22" i="41"/>
  <c r="T14" i="41"/>
  <c r="T12" i="41"/>
  <c r="T11" i="41"/>
  <c r="T63" i="40"/>
  <c r="T61" i="40"/>
  <c r="T64" i="40"/>
  <c r="T62" i="40"/>
  <c r="T60" i="40"/>
  <c r="T48" i="40"/>
  <c r="T45" i="40"/>
  <c r="T46" i="40"/>
  <c r="T44" i="40"/>
  <c r="T47" i="40"/>
  <c r="T31" i="40"/>
  <c r="T28" i="40"/>
  <c r="T32" i="40"/>
  <c r="T30" i="40"/>
  <c r="T29" i="40"/>
  <c r="T16" i="40"/>
  <c r="T14" i="40"/>
  <c r="T15" i="40"/>
  <c r="T13" i="40"/>
  <c r="T12" i="40"/>
  <c r="A108" i="40"/>
  <c r="A100" i="40"/>
  <c r="D97" i="40"/>
  <c r="A92" i="40"/>
  <c r="D89" i="40"/>
  <c r="Q45" i="36"/>
  <c r="Q62" i="38"/>
  <c r="Q41" i="38"/>
  <c r="Q30" i="38"/>
  <c r="Q25" i="38"/>
  <c r="A25" i="38" s="1"/>
  <c r="Q21" i="38"/>
  <c r="Q9" i="38"/>
  <c r="Q8" i="38"/>
  <c r="Q45" i="38"/>
  <c r="Q54" i="38"/>
  <c r="Q71" i="38"/>
  <c r="Q80" i="38"/>
  <c r="Q79" i="38"/>
  <c r="Q72" i="38"/>
  <c r="Q63" i="38"/>
  <c r="Q61" i="38"/>
  <c r="Q55" i="38"/>
  <c r="Q48" i="38"/>
  <c r="A49" i="38" s="1"/>
  <c r="Q46" i="38"/>
  <c r="Q40" i="38"/>
  <c r="Q37" i="38"/>
  <c r="Q32" i="38"/>
  <c r="Q22" i="38"/>
  <c r="Q23" i="38"/>
  <c r="Q17" i="38"/>
  <c r="Q16" i="38"/>
  <c r="Q13" i="38"/>
  <c r="Q81" i="38"/>
  <c r="Q78" i="38"/>
  <c r="Q69" i="38"/>
  <c r="Q64" i="38"/>
  <c r="Q57" i="38"/>
  <c r="Q53" i="38"/>
  <c r="Q39" i="38"/>
  <c r="Q31" i="38"/>
  <c r="Q14" i="38"/>
  <c r="Q7" i="38"/>
  <c r="Q5" i="38"/>
  <c r="Q56" i="36"/>
  <c r="Q37" i="36"/>
  <c r="Q41" i="36"/>
  <c r="Q31" i="36"/>
  <c r="Q64" i="36"/>
  <c r="Q62" i="36"/>
  <c r="Q61" i="36"/>
  <c r="Q55" i="36"/>
  <c r="Q49" i="36"/>
  <c r="Q47" i="36"/>
  <c r="Q46" i="36"/>
  <c r="Q38" i="36"/>
  <c r="Q33" i="36"/>
  <c r="Q21" i="36"/>
  <c r="Q16" i="36"/>
  <c r="Q15" i="36"/>
  <c r="Q14" i="36"/>
  <c r="Q8" i="36"/>
  <c r="Q9" i="36"/>
  <c r="Q39" i="36"/>
  <c r="Q69" i="36"/>
  <c r="Q57" i="36"/>
  <c r="Q32" i="36"/>
  <c r="Q73" i="36"/>
  <c r="Q72" i="36"/>
  <c r="Q29" i="36"/>
  <c r="Q23" i="36"/>
  <c r="Q102" i="38"/>
  <c r="A102" i="38" s="1"/>
  <c r="Q97" i="38"/>
  <c r="Q93" i="38"/>
  <c r="Q88" i="38"/>
  <c r="D82" i="38" s="1"/>
  <c r="Q70" i="38"/>
  <c r="Q65" i="38"/>
  <c r="Q56" i="38"/>
  <c r="Q47" i="38"/>
  <c r="Q38" i="38"/>
  <c r="Q33" i="38"/>
  <c r="Q29" i="38"/>
  <c r="Q24" i="38"/>
  <c r="Q15" i="38"/>
  <c r="Q6" i="38"/>
  <c r="D98" i="38"/>
  <c r="D106" i="38"/>
  <c r="Q71" i="36"/>
  <c r="Q70" i="36"/>
  <c r="Q53" i="36"/>
  <c r="Q48" i="36"/>
  <c r="Q40" i="36"/>
  <c r="Q30" i="36"/>
  <c r="Q22" i="36"/>
  <c r="Q24" i="36"/>
  <c r="Q25" i="36"/>
  <c r="Q17" i="36"/>
  <c r="Q13" i="36"/>
  <c r="Q7" i="36"/>
  <c r="Q6" i="36"/>
  <c r="Q5" i="36"/>
  <c r="A109" i="36"/>
  <c r="A78" i="36"/>
  <c r="D98" i="36"/>
  <c r="A101" i="36"/>
  <c r="A85" i="36"/>
  <c r="U1" i="19"/>
  <c r="S1" i="19"/>
  <c r="D106" i="36" l="1"/>
  <c r="D74" i="36"/>
  <c r="D82" i="36"/>
  <c r="D90" i="36"/>
  <c r="D113" i="40"/>
  <c r="D81" i="40"/>
  <c r="A116" i="40"/>
  <c r="A84" i="40"/>
  <c r="D105" i="40"/>
  <c r="D80" i="41"/>
  <c r="D96" i="41"/>
  <c r="D104" i="41"/>
  <c r="D112" i="41"/>
  <c r="A99" i="41"/>
  <c r="D88" i="41"/>
  <c r="A107" i="41"/>
  <c r="A115" i="41"/>
  <c r="D49" i="40"/>
  <c r="D33" i="40"/>
  <c r="D17" i="40"/>
  <c r="D65" i="40"/>
  <c r="D73" i="40"/>
  <c r="A47" i="40"/>
  <c r="D56" i="41"/>
  <c r="D24" i="41"/>
  <c r="A70" i="41"/>
  <c r="A78" i="41"/>
  <c r="A79" i="41"/>
  <c r="A80" i="40"/>
  <c r="A68" i="40"/>
  <c r="A78" i="40"/>
  <c r="A63" i="40"/>
  <c r="A70" i="40"/>
  <c r="A77" i="40"/>
  <c r="A69" i="40"/>
  <c r="A71" i="40"/>
  <c r="A76" i="40"/>
  <c r="A72" i="40"/>
  <c r="A79" i="40"/>
  <c r="A64" i="40"/>
  <c r="A61" i="40"/>
  <c r="D72" i="41"/>
  <c r="A53" i="41"/>
  <c r="A69" i="41"/>
  <c r="A55" i="41"/>
  <c r="D64" i="41"/>
  <c r="A61" i="41"/>
  <c r="A67" i="41"/>
  <c r="A62" i="41"/>
  <c r="A63" i="41"/>
  <c r="A52" i="41"/>
  <c r="A36" i="41"/>
  <c r="A46" i="41"/>
  <c r="A47" i="41"/>
  <c r="A35" i="41"/>
  <c r="A28" i="41"/>
  <c r="A23" i="41"/>
  <c r="D32" i="41"/>
  <c r="A27" i="41"/>
  <c r="A21" i="41"/>
  <c r="A20" i="41"/>
  <c r="A13" i="41"/>
  <c r="A15" i="41"/>
  <c r="A77" i="41"/>
  <c r="A54" i="41"/>
  <c r="A60" i="41"/>
  <c r="A76" i="41"/>
  <c r="A44" i="41"/>
  <c r="A59" i="41"/>
  <c r="A71" i="41"/>
  <c r="A75" i="41"/>
  <c r="A68" i="41"/>
  <c r="A51" i="41"/>
  <c r="A45" i="41"/>
  <c r="A43" i="41"/>
  <c r="D48" i="41"/>
  <c r="A38" i="41"/>
  <c r="A30" i="41"/>
  <c r="D40" i="41"/>
  <c r="A29" i="41"/>
  <c r="A22" i="41"/>
  <c r="A37" i="41"/>
  <c r="A19" i="41"/>
  <c r="D16" i="41"/>
  <c r="A12" i="41"/>
  <c r="A14" i="41"/>
  <c r="D8" i="41"/>
  <c r="A11" i="41"/>
  <c r="A62" i="40"/>
  <c r="A54" i="40"/>
  <c r="A56" i="40"/>
  <c r="D57" i="40"/>
  <c r="A46" i="40"/>
  <c r="A45" i="40"/>
  <c r="A48" i="40"/>
  <c r="A60" i="40"/>
  <c r="A53" i="40"/>
  <c r="A52" i="40"/>
  <c r="A37" i="40"/>
  <c r="A44" i="40"/>
  <c r="A36" i="40"/>
  <c r="A28" i="40"/>
  <c r="A31" i="40"/>
  <c r="A40" i="40"/>
  <c r="A38" i="40"/>
  <c r="D41" i="40"/>
  <c r="A39" i="40"/>
  <c r="A30" i="40"/>
  <c r="A32" i="40"/>
  <c r="A29" i="40"/>
  <c r="A24" i="40"/>
  <c r="A20" i="40"/>
  <c r="A22" i="40"/>
  <c r="A16" i="40"/>
  <c r="A21" i="40"/>
  <c r="D25" i="40"/>
  <c r="A23" i="40"/>
  <c r="A14" i="40"/>
  <c r="A13" i="40"/>
  <c r="A15" i="40"/>
  <c r="D9" i="40"/>
  <c r="A12" i="40"/>
  <c r="D74" i="38"/>
  <c r="D50" i="38"/>
  <c r="D58" i="38"/>
  <c r="D66" i="38"/>
  <c r="D42" i="38"/>
  <c r="D34" i="38"/>
  <c r="D18" i="38"/>
  <c r="A37" i="38"/>
  <c r="D58" i="36"/>
  <c r="D50" i="36"/>
  <c r="D34" i="36"/>
  <c r="D26" i="36"/>
  <c r="A69" i="36"/>
  <c r="A49" i="36"/>
  <c r="A70" i="36"/>
  <c r="A73" i="36"/>
  <c r="A71" i="36"/>
  <c r="A79" i="38"/>
  <c r="D90" i="38"/>
  <c r="A40" i="38"/>
  <c r="A32" i="38"/>
  <c r="A64" i="38"/>
  <c r="A14" i="38"/>
  <c r="A7" i="38"/>
  <c r="A73" i="38"/>
  <c r="D26" i="38"/>
  <c r="A77" i="38"/>
  <c r="A103" i="38"/>
  <c r="A54" i="38"/>
  <c r="A109" i="38"/>
  <c r="A31" i="38"/>
  <c r="A9" i="38"/>
  <c r="A24" i="38"/>
  <c r="D10" i="38"/>
  <c r="A15" i="38"/>
  <c r="A105" i="38"/>
  <c r="A93" i="38"/>
  <c r="A111" i="38"/>
  <c r="A95" i="38"/>
  <c r="A29" i="38"/>
  <c r="A86" i="38"/>
  <c r="A110" i="38"/>
  <c r="A21" i="38"/>
  <c r="A88" i="38"/>
  <c r="A57" i="38"/>
  <c r="A61" i="38"/>
  <c r="A97" i="38"/>
  <c r="A22" i="38"/>
  <c r="A72" i="38"/>
  <c r="A80" i="38"/>
  <c r="A13" i="38"/>
  <c r="A104" i="38"/>
  <c r="A47" i="38"/>
  <c r="A87" i="38"/>
  <c r="A69" i="38"/>
  <c r="A94" i="38"/>
  <c r="A63" i="38"/>
  <c r="A17" i="38"/>
  <c r="A16" i="38"/>
  <c r="A56" i="38"/>
  <c r="A62" i="38"/>
  <c r="A6" i="38"/>
  <c r="A89" i="38"/>
  <c r="A81" i="38"/>
  <c r="A45" i="38"/>
  <c r="A48" i="38"/>
  <c r="A39" i="38"/>
  <c r="A8" i="38"/>
  <c r="A23" i="38"/>
  <c r="A96" i="38"/>
  <c r="A113" i="38"/>
  <c r="A112" i="38"/>
  <c r="A85" i="38"/>
  <c r="A65" i="38"/>
  <c r="A38" i="38"/>
  <c r="D2" i="38"/>
  <c r="A71" i="38"/>
  <c r="A78" i="38"/>
  <c r="A55" i="38"/>
  <c r="A46" i="38"/>
  <c r="A101" i="38"/>
  <c r="A53" i="38"/>
  <c r="A5" i="38"/>
  <c r="A41" i="38"/>
  <c r="A33" i="38"/>
  <c r="A70" i="38"/>
  <c r="A30" i="38"/>
  <c r="A56" i="36"/>
  <c r="A72" i="36"/>
  <c r="A55" i="36"/>
  <c r="A54" i="36"/>
  <c r="A61" i="36"/>
  <c r="A57" i="36"/>
  <c r="A62" i="36"/>
  <c r="A63" i="36"/>
  <c r="D66" i="36"/>
  <c r="A64" i="36"/>
  <c r="A48" i="36"/>
  <c r="A53" i="36"/>
  <c r="A46" i="36"/>
  <c r="A32" i="36"/>
  <c r="A40" i="36"/>
  <c r="A37" i="36"/>
  <c r="D42" i="36"/>
  <c r="A39" i="36"/>
  <c r="A30" i="36"/>
  <c r="A41" i="36"/>
  <c r="A29" i="36"/>
  <c r="A45" i="36"/>
  <c r="A38" i="36"/>
  <c r="A31" i="36"/>
  <c r="A33" i="36"/>
  <c r="A47" i="36"/>
  <c r="A24" i="36"/>
  <c r="A22" i="36"/>
  <c r="A21" i="36"/>
  <c r="A23" i="36"/>
  <c r="A25" i="36"/>
  <c r="A14" i="36"/>
  <c r="D18" i="36"/>
  <c r="A16" i="36"/>
  <c r="A17" i="36"/>
  <c r="A9" i="36"/>
  <c r="A15" i="36"/>
  <c r="A6" i="36"/>
  <c r="D10" i="36"/>
  <c r="A7" i="36"/>
  <c r="A13" i="36"/>
  <c r="A8" i="36"/>
  <c r="A5" i="36"/>
  <c r="D2" i="36"/>
  <c r="E120" i="21" l="1"/>
  <c r="E119" i="21"/>
  <c r="E118" i="21"/>
  <c r="E117" i="21"/>
  <c r="E116" i="21"/>
  <c r="E112" i="21"/>
  <c r="E111" i="21"/>
  <c r="E110" i="21"/>
  <c r="E109" i="21"/>
  <c r="E108" i="21"/>
  <c r="E104" i="21"/>
  <c r="E103" i="21"/>
  <c r="E102" i="21"/>
  <c r="E101" i="21"/>
  <c r="E100" i="21"/>
  <c r="E96" i="21"/>
  <c r="E95" i="21"/>
  <c r="E94" i="21"/>
  <c r="E93" i="21"/>
  <c r="E92" i="21"/>
  <c r="E88" i="21"/>
  <c r="E87" i="21"/>
  <c r="E86" i="21"/>
  <c r="E85" i="21"/>
  <c r="E84" i="21"/>
  <c r="E80" i="21"/>
  <c r="E79" i="21"/>
  <c r="E78" i="21"/>
  <c r="E77" i="21"/>
  <c r="E76" i="21"/>
  <c r="E72" i="21"/>
  <c r="E71" i="21"/>
  <c r="E70" i="21"/>
  <c r="E69" i="21"/>
  <c r="E68" i="21"/>
  <c r="E64" i="21"/>
  <c r="E63" i="21"/>
  <c r="E62" i="21"/>
  <c r="E61" i="21"/>
  <c r="E60" i="21"/>
  <c r="E56" i="21"/>
  <c r="E55" i="21"/>
  <c r="E54" i="21"/>
  <c r="E53" i="21"/>
  <c r="E52" i="21"/>
  <c r="E48" i="21"/>
  <c r="E47" i="21"/>
  <c r="E46" i="21"/>
  <c r="E45" i="21"/>
  <c r="E44" i="21"/>
  <c r="E40" i="21"/>
  <c r="E39" i="21"/>
  <c r="E38" i="21"/>
  <c r="E37" i="21"/>
  <c r="E36" i="21"/>
  <c r="E16" i="21"/>
  <c r="E15" i="21"/>
  <c r="E14" i="21"/>
  <c r="E13" i="21"/>
  <c r="E12" i="21"/>
  <c r="E32" i="21"/>
  <c r="E31" i="21"/>
  <c r="E30" i="21"/>
  <c r="E29" i="21"/>
  <c r="E28" i="21"/>
  <c r="E21" i="21"/>
  <c r="E22" i="21"/>
  <c r="E23" i="21"/>
  <c r="E24" i="21"/>
  <c r="E20" i="21"/>
  <c r="V4" i="21"/>
  <c r="V3" i="21"/>
  <c r="V4" i="16"/>
  <c r="V3" i="16"/>
  <c r="H5" i="20" l="1"/>
  <c r="J5" i="20"/>
  <c r="L5" i="20"/>
  <c r="P5" i="20"/>
  <c r="H6" i="20"/>
  <c r="J6" i="20"/>
  <c r="L6" i="20"/>
  <c r="P6" i="20"/>
  <c r="H7" i="20"/>
  <c r="J7" i="20"/>
  <c r="L7" i="20"/>
  <c r="P7" i="20"/>
  <c r="H8" i="20"/>
  <c r="J8" i="20"/>
  <c r="L8" i="20"/>
  <c r="P8" i="20"/>
  <c r="H9" i="20"/>
  <c r="J9" i="20"/>
  <c r="L9" i="20"/>
  <c r="P9" i="20"/>
  <c r="H13" i="20"/>
  <c r="J13" i="20"/>
  <c r="L13" i="20"/>
  <c r="P13" i="20"/>
  <c r="H14" i="20"/>
  <c r="J14" i="20"/>
  <c r="L14" i="20"/>
  <c r="P14" i="20"/>
  <c r="H15" i="20"/>
  <c r="J15" i="20"/>
  <c r="L15" i="20"/>
  <c r="P15" i="20"/>
  <c r="H16" i="20"/>
  <c r="J16" i="20"/>
  <c r="L16" i="20"/>
  <c r="P16" i="20"/>
  <c r="H17" i="20"/>
  <c r="J17" i="20"/>
  <c r="L17" i="20"/>
  <c r="P17" i="20"/>
  <c r="H21" i="20"/>
  <c r="J21" i="20"/>
  <c r="L21" i="20"/>
  <c r="P21" i="20"/>
  <c r="H22" i="20"/>
  <c r="J22" i="20"/>
  <c r="L22" i="20"/>
  <c r="P22" i="20"/>
  <c r="H23" i="20"/>
  <c r="J23" i="20"/>
  <c r="L23" i="20"/>
  <c r="P23" i="20"/>
  <c r="H24" i="20"/>
  <c r="J24" i="20"/>
  <c r="L24" i="20"/>
  <c r="P24" i="20"/>
  <c r="H25" i="20"/>
  <c r="J25" i="20"/>
  <c r="L25" i="20"/>
  <c r="P25" i="20"/>
  <c r="H29" i="20"/>
  <c r="J29" i="20"/>
  <c r="L29" i="20"/>
  <c r="P29" i="20"/>
  <c r="H30" i="20"/>
  <c r="J30" i="20"/>
  <c r="L30" i="20"/>
  <c r="P30" i="20"/>
  <c r="H31" i="20"/>
  <c r="J31" i="20"/>
  <c r="L31" i="20"/>
  <c r="P31" i="20"/>
  <c r="H32" i="20"/>
  <c r="J32" i="20"/>
  <c r="L32" i="20"/>
  <c r="P32" i="20"/>
  <c r="H33" i="20"/>
  <c r="J33" i="20"/>
  <c r="L33" i="20"/>
  <c r="P33" i="20"/>
  <c r="H37" i="20"/>
  <c r="J37" i="20"/>
  <c r="L37" i="20"/>
  <c r="P37" i="20"/>
  <c r="H38" i="20"/>
  <c r="J38" i="20"/>
  <c r="L38" i="20"/>
  <c r="P38" i="20"/>
  <c r="H39" i="20"/>
  <c r="J39" i="20"/>
  <c r="L39" i="20"/>
  <c r="P39" i="20"/>
  <c r="H40" i="20"/>
  <c r="J40" i="20"/>
  <c r="L40" i="20"/>
  <c r="P40" i="20"/>
  <c r="H41" i="20"/>
  <c r="J41" i="20"/>
  <c r="L41" i="20"/>
  <c r="P41" i="20"/>
  <c r="H45" i="20"/>
  <c r="J45" i="20"/>
  <c r="L45" i="20"/>
  <c r="P45" i="20"/>
  <c r="H46" i="20"/>
  <c r="J46" i="20"/>
  <c r="L46" i="20"/>
  <c r="P46" i="20"/>
  <c r="H47" i="20"/>
  <c r="J47" i="20"/>
  <c r="L47" i="20"/>
  <c r="P47" i="20"/>
  <c r="H48" i="20"/>
  <c r="J48" i="20"/>
  <c r="L48" i="20"/>
  <c r="P48" i="20"/>
  <c r="H49" i="20"/>
  <c r="J49" i="20"/>
  <c r="L49" i="20"/>
  <c r="P49" i="20"/>
  <c r="H53" i="20"/>
  <c r="J53" i="20"/>
  <c r="L53" i="20"/>
  <c r="P53" i="20"/>
  <c r="H54" i="20"/>
  <c r="J54" i="20"/>
  <c r="L54" i="20"/>
  <c r="P54" i="20"/>
  <c r="H55" i="20"/>
  <c r="J55" i="20"/>
  <c r="L55" i="20"/>
  <c r="P55" i="20"/>
  <c r="H56" i="20"/>
  <c r="J56" i="20"/>
  <c r="L56" i="20"/>
  <c r="P56" i="20"/>
  <c r="H57" i="20"/>
  <c r="J57" i="20"/>
  <c r="L57" i="20"/>
  <c r="P57" i="20"/>
  <c r="H61" i="20"/>
  <c r="J61" i="20"/>
  <c r="L61" i="20"/>
  <c r="P61" i="20"/>
  <c r="H62" i="20"/>
  <c r="J62" i="20"/>
  <c r="L62" i="20"/>
  <c r="P62" i="20"/>
  <c r="H63" i="20"/>
  <c r="J63" i="20"/>
  <c r="L63" i="20"/>
  <c r="P63" i="20"/>
  <c r="H64" i="20"/>
  <c r="J64" i="20"/>
  <c r="L64" i="20"/>
  <c r="P64" i="20"/>
  <c r="H65" i="20"/>
  <c r="J65" i="20"/>
  <c r="L65" i="20"/>
  <c r="P65" i="20"/>
  <c r="H69" i="20"/>
  <c r="J69" i="20"/>
  <c r="L69" i="20"/>
  <c r="P69" i="20"/>
  <c r="H70" i="20"/>
  <c r="J70" i="20"/>
  <c r="L70" i="20"/>
  <c r="P70" i="20"/>
  <c r="H71" i="20"/>
  <c r="J71" i="20"/>
  <c r="L71" i="20"/>
  <c r="P71" i="20"/>
  <c r="H72" i="20"/>
  <c r="J72" i="20"/>
  <c r="L72" i="20"/>
  <c r="P72" i="20"/>
  <c r="H73" i="20"/>
  <c r="J73" i="20"/>
  <c r="L73" i="20"/>
  <c r="P73" i="20"/>
  <c r="H77" i="20"/>
  <c r="J77" i="20"/>
  <c r="L77" i="20"/>
  <c r="P77" i="20"/>
  <c r="H78" i="20"/>
  <c r="J78" i="20"/>
  <c r="L78" i="20"/>
  <c r="P78" i="20"/>
  <c r="H79" i="20"/>
  <c r="J79" i="20"/>
  <c r="L79" i="20"/>
  <c r="P79" i="20"/>
  <c r="H80" i="20"/>
  <c r="J80" i="20"/>
  <c r="L80" i="20"/>
  <c r="P80" i="20"/>
  <c r="H81" i="20"/>
  <c r="J81" i="20"/>
  <c r="L81" i="20"/>
  <c r="P81" i="20"/>
  <c r="H85" i="20"/>
  <c r="J85" i="20"/>
  <c r="L85" i="20"/>
  <c r="P85" i="20"/>
  <c r="H86" i="20"/>
  <c r="J86" i="20"/>
  <c r="L86" i="20"/>
  <c r="P86" i="20"/>
  <c r="H87" i="20"/>
  <c r="J87" i="20"/>
  <c r="L87" i="20"/>
  <c r="P87" i="20"/>
  <c r="H88" i="20"/>
  <c r="J88" i="20"/>
  <c r="L88" i="20"/>
  <c r="P88" i="20"/>
  <c r="H89" i="20"/>
  <c r="J89" i="20"/>
  <c r="L89" i="20"/>
  <c r="P89" i="20"/>
  <c r="H93" i="20"/>
  <c r="J93" i="20"/>
  <c r="L93" i="20"/>
  <c r="P93" i="20"/>
  <c r="H94" i="20"/>
  <c r="J94" i="20"/>
  <c r="L94" i="20"/>
  <c r="P94" i="20"/>
  <c r="H95" i="20"/>
  <c r="J95" i="20"/>
  <c r="L95" i="20"/>
  <c r="P95" i="20"/>
  <c r="H96" i="20"/>
  <c r="J96" i="20"/>
  <c r="L96" i="20"/>
  <c r="P96" i="20"/>
  <c r="H97" i="20"/>
  <c r="J97" i="20"/>
  <c r="L97" i="20"/>
  <c r="P97" i="20"/>
  <c r="H101" i="20"/>
  <c r="J101" i="20"/>
  <c r="L101" i="20"/>
  <c r="P101" i="20"/>
  <c r="H102" i="20"/>
  <c r="J102" i="20"/>
  <c r="L102" i="20"/>
  <c r="P102" i="20"/>
  <c r="H103" i="20"/>
  <c r="J103" i="20"/>
  <c r="L103" i="20"/>
  <c r="P103" i="20"/>
  <c r="H104" i="20"/>
  <c r="J104" i="20"/>
  <c r="L104" i="20"/>
  <c r="P104" i="20"/>
  <c r="H105" i="20"/>
  <c r="J105" i="20"/>
  <c r="L105" i="20"/>
  <c r="P105" i="20"/>
  <c r="H109" i="20"/>
  <c r="J109" i="20"/>
  <c r="L109" i="20"/>
  <c r="P109" i="20"/>
  <c r="H110" i="20"/>
  <c r="J110" i="20"/>
  <c r="L110" i="20"/>
  <c r="P110" i="20"/>
  <c r="H111" i="20"/>
  <c r="J111" i="20"/>
  <c r="L111" i="20"/>
  <c r="P111" i="20"/>
  <c r="H112" i="20"/>
  <c r="J112" i="20"/>
  <c r="L112" i="20"/>
  <c r="P112" i="20"/>
  <c r="H113" i="20"/>
  <c r="J113" i="20"/>
  <c r="L113" i="20"/>
  <c r="P113" i="20"/>
  <c r="S89" i="20"/>
  <c r="S88" i="20"/>
  <c r="S87" i="20"/>
  <c r="S86" i="20"/>
  <c r="S85" i="20"/>
  <c r="S57" i="20"/>
  <c r="S56" i="20"/>
  <c r="S55" i="20"/>
  <c r="S54" i="20"/>
  <c r="S53" i="20"/>
  <c r="S97" i="20"/>
  <c r="S96" i="20"/>
  <c r="S95" i="20"/>
  <c r="S94" i="20"/>
  <c r="S93" i="20"/>
  <c r="S33" i="20"/>
  <c r="S32" i="20"/>
  <c r="S31" i="20"/>
  <c r="S30" i="20"/>
  <c r="S29" i="20"/>
  <c r="S73" i="20"/>
  <c r="S72" i="20"/>
  <c r="S71" i="20"/>
  <c r="S70" i="20"/>
  <c r="S69" i="20"/>
  <c r="S41" i="20"/>
  <c r="S40" i="20"/>
  <c r="S39" i="20"/>
  <c r="S38" i="20"/>
  <c r="S37" i="20"/>
  <c r="S49" i="20"/>
  <c r="S48" i="20"/>
  <c r="S47" i="20"/>
  <c r="S46" i="20"/>
  <c r="S45" i="20"/>
  <c r="S65" i="20"/>
  <c r="S64" i="20"/>
  <c r="S63" i="20"/>
  <c r="S62" i="20"/>
  <c r="S61" i="20"/>
  <c r="S113" i="20"/>
  <c r="S112" i="20"/>
  <c r="S111" i="20"/>
  <c r="S110" i="20"/>
  <c r="S109" i="20"/>
  <c r="S25" i="20"/>
  <c r="S24" i="20"/>
  <c r="S23" i="20"/>
  <c r="S22" i="20"/>
  <c r="S21" i="20"/>
  <c r="S105" i="20"/>
  <c r="S104" i="20"/>
  <c r="S103" i="20"/>
  <c r="S102" i="20"/>
  <c r="S101" i="20"/>
  <c r="S81" i="20"/>
  <c r="S80" i="20"/>
  <c r="S79" i="20"/>
  <c r="S78" i="20"/>
  <c r="S77" i="20"/>
  <c r="S9" i="20"/>
  <c r="S8" i="20"/>
  <c r="S7" i="20"/>
  <c r="S6" i="20"/>
  <c r="S5" i="20"/>
  <c r="S17" i="20"/>
  <c r="S16" i="20"/>
  <c r="S15" i="20"/>
  <c r="S14" i="20"/>
  <c r="S13" i="20"/>
  <c r="S113" i="19"/>
  <c r="P113" i="19"/>
  <c r="L113" i="19"/>
  <c r="J113" i="19"/>
  <c r="H113" i="19"/>
  <c r="S112" i="19"/>
  <c r="P112" i="19"/>
  <c r="L112" i="19"/>
  <c r="J112" i="19"/>
  <c r="H112" i="19"/>
  <c r="S111" i="19"/>
  <c r="P111" i="19"/>
  <c r="L111" i="19"/>
  <c r="J111" i="19"/>
  <c r="H111" i="19"/>
  <c r="S110" i="19"/>
  <c r="P110" i="19"/>
  <c r="L110" i="19"/>
  <c r="J110" i="19"/>
  <c r="H110" i="19"/>
  <c r="S109" i="19"/>
  <c r="P109" i="19"/>
  <c r="L109" i="19"/>
  <c r="J109" i="19"/>
  <c r="H109" i="19"/>
  <c r="S105" i="19"/>
  <c r="S104" i="19"/>
  <c r="S103" i="19"/>
  <c r="S102" i="19"/>
  <c r="S101" i="19"/>
  <c r="S97" i="19"/>
  <c r="S96" i="19"/>
  <c r="S95" i="19"/>
  <c r="S94" i="19"/>
  <c r="S93" i="19"/>
  <c r="S89" i="19"/>
  <c r="S88" i="19"/>
  <c r="S87" i="19"/>
  <c r="S86" i="19"/>
  <c r="S85" i="19"/>
  <c r="S81" i="19"/>
  <c r="S80" i="19"/>
  <c r="S79" i="19"/>
  <c r="S78" i="19"/>
  <c r="S77" i="19"/>
  <c r="S73" i="19"/>
  <c r="S72" i="19"/>
  <c r="S71" i="19"/>
  <c r="S70" i="19"/>
  <c r="S69" i="19"/>
  <c r="S65" i="19"/>
  <c r="S64" i="19"/>
  <c r="S63" i="19"/>
  <c r="S62" i="19"/>
  <c r="S61" i="19"/>
  <c r="S57" i="19"/>
  <c r="S56" i="19"/>
  <c r="S55" i="19"/>
  <c r="S54" i="19"/>
  <c r="S53" i="19"/>
  <c r="S49" i="19"/>
  <c r="S48" i="19"/>
  <c r="S47" i="19"/>
  <c r="S46" i="19"/>
  <c r="S45" i="19"/>
  <c r="S41" i="19"/>
  <c r="S40" i="19"/>
  <c r="S39" i="19"/>
  <c r="S38" i="19"/>
  <c r="S37" i="19"/>
  <c r="S33" i="19"/>
  <c r="S32" i="19"/>
  <c r="S31" i="19"/>
  <c r="S30" i="19"/>
  <c r="S29" i="19"/>
  <c r="S25" i="19"/>
  <c r="S24" i="19"/>
  <c r="S23" i="19"/>
  <c r="S22" i="19"/>
  <c r="S21" i="19"/>
  <c r="S17" i="19"/>
  <c r="S16" i="19"/>
  <c r="S15" i="19"/>
  <c r="S14" i="19"/>
  <c r="S13" i="19"/>
  <c r="S9" i="19"/>
  <c r="S8" i="19"/>
  <c r="S7" i="19"/>
  <c r="S6" i="19"/>
  <c r="S5" i="19"/>
  <c r="S120" i="21"/>
  <c r="O120" i="21"/>
  <c r="M120" i="21"/>
  <c r="J120" i="21"/>
  <c r="H120" i="21"/>
  <c r="S119" i="21"/>
  <c r="O119" i="21"/>
  <c r="M119" i="21"/>
  <c r="J119" i="21"/>
  <c r="H119" i="21"/>
  <c r="S118" i="21"/>
  <c r="O118" i="21"/>
  <c r="M118" i="21"/>
  <c r="J118" i="21"/>
  <c r="H118" i="21"/>
  <c r="S117" i="21"/>
  <c r="O117" i="21"/>
  <c r="M117" i="21"/>
  <c r="J117" i="21"/>
  <c r="H117" i="21"/>
  <c r="S116" i="21"/>
  <c r="O116" i="21"/>
  <c r="M116" i="21"/>
  <c r="J116" i="21"/>
  <c r="H116" i="21"/>
  <c r="V120" i="21"/>
  <c r="V119" i="21"/>
  <c r="V118" i="21"/>
  <c r="V117" i="21"/>
  <c r="V116" i="21"/>
  <c r="V96" i="21"/>
  <c r="V95" i="21"/>
  <c r="V94" i="21"/>
  <c r="V93" i="21"/>
  <c r="V92" i="21"/>
  <c r="V112" i="21"/>
  <c r="V111" i="21"/>
  <c r="V110" i="21"/>
  <c r="V109" i="21"/>
  <c r="V108" i="21"/>
  <c r="V104" i="21"/>
  <c r="V103" i="21"/>
  <c r="V102" i="21"/>
  <c r="V101" i="21"/>
  <c r="V100" i="21"/>
  <c r="V88" i="21"/>
  <c r="V87" i="21"/>
  <c r="V86" i="21"/>
  <c r="V85" i="21"/>
  <c r="V84" i="21"/>
  <c r="V80" i="21"/>
  <c r="V79" i="21"/>
  <c r="V78" i="21"/>
  <c r="V77" i="21"/>
  <c r="V76" i="21"/>
  <c r="V40" i="21"/>
  <c r="V39" i="21"/>
  <c r="V38" i="21"/>
  <c r="V37" i="21"/>
  <c r="V36" i="21"/>
  <c r="V72" i="21"/>
  <c r="V71" i="21"/>
  <c r="V70" i="21"/>
  <c r="V69" i="21"/>
  <c r="V68" i="21"/>
  <c r="V64" i="21"/>
  <c r="V63" i="21"/>
  <c r="V62" i="21"/>
  <c r="V61" i="21"/>
  <c r="V60" i="21"/>
  <c r="V56" i="21"/>
  <c r="V55" i="21"/>
  <c r="V54" i="21"/>
  <c r="V53" i="21"/>
  <c r="V52" i="21"/>
  <c r="V48" i="21"/>
  <c r="V47" i="21"/>
  <c r="V46" i="21"/>
  <c r="V45" i="21"/>
  <c r="V44" i="21"/>
  <c r="V24" i="21"/>
  <c r="V23" i="21"/>
  <c r="V22" i="21"/>
  <c r="V21" i="21"/>
  <c r="V20" i="21"/>
  <c r="V32" i="21"/>
  <c r="V31" i="21"/>
  <c r="V30" i="21"/>
  <c r="V29" i="21"/>
  <c r="V28" i="21"/>
  <c r="V16" i="21"/>
  <c r="V15" i="21"/>
  <c r="V14" i="21"/>
  <c r="V13" i="21"/>
  <c r="V12" i="21"/>
  <c r="V87" i="16"/>
  <c r="V86" i="16"/>
  <c r="V85" i="16"/>
  <c r="V84" i="16"/>
  <c r="V83" i="16"/>
  <c r="V119" i="16"/>
  <c r="V118" i="16"/>
  <c r="V117" i="16"/>
  <c r="V116" i="16"/>
  <c r="V115" i="16"/>
  <c r="V111" i="16"/>
  <c r="V110" i="16"/>
  <c r="V109" i="16"/>
  <c r="V108" i="16"/>
  <c r="V107" i="16"/>
  <c r="V103" i="16"/>
  <c r="V102" i="16"/>
  <c r="V101" i="16"/>
  <c r="V100" i="16"/>
  <c r="V99" i="16"/>
  <c r="V95" i="16"/>
  <c r="V94" i="16"/>
  <c r="V93" i="16"/>
  <c r="V92" i="16"/>
  <c r="V91" i="16"/>
  <c r="V79" i="16"/>
  <c r="V78" i="16"/>
  <c r="V77" i="16"/>
  <c r="V76" i="16"/>
  <c r="V75" i="16"/>
  <c r="V71" i="16"/>
  <c r="V70" i="16"/>
  <c r="V69" i="16"/>
  <c r="V68" i="16"/>
  <c r="V67" i="16"/>
  <c r="V63" i="16"/>
  <c r="V62" i="16"/>
  <c r="V61" i="16"/>
  <c r="V60" i="16"/>
  <c r="V59" i="16"/>
  <c r="V55" i="16"/>
  <c r="V54" i="16"/>
  <c r="V53" i="16"/>
  <c r="V52" i="16"/>
  <c r="V51" i="16"/>
  <c r="V47" i="16"/>
  <c r="V46" i="16"/>
  <c r="V45" i="16"/>
  <c r="V44" i="16"/>
  <c r="V43" i="16"/>
  <c r="V39" i="16"/>
  <c r="V38" i="16"/>
  <c r="V37" i="16"/>
  <c r="V36" i="16"/>
  <c r="V35" i="16"/>
  <c r="V31" i="16"/>
  <c r="V30" i="16"/>
  <c r="V29" i="16"/>
  <c r="V28" i="16"/>
  <c r="V27" i="16"/>
  <c r="V23" i="16"/>
  <c r="V22" i="16"/>
  <c r="V21" i="16"/>
  <c r="V20" i="16"/>
  <c r="V19" i="16"/>
  <c r="V15" i="16"/>
  <c r="V14" i="16"/>
  <c r="V13" i="16"/>
  <c r="V12" i="16"/>
  <c r="V11" i="16"/>
  <c r="S16" i="21"/>
  <c r="O16" i="21"/>
  <c r="M16" i="21"/>
  <c r="J16" i="21"/>
  <c r="H16" i="21"/>
  <c r="S15" i="21"/>
  <c r="O15" i="21"/>
  <c r="M15" i="21"/>
  <c r="J15" i="21"/>
  <c r="H15" i="21"/>
  <c r="S14" i="21"/>
  <c r="O14" i="21"/>
  <c r="M14" i="21"/>
  <c r="J14" i="21"/>
  <c r="H14" i="21"/>
  <c r="S13" i="21"/>
  <c r="O13" i="21"/>
  <c r="M13" i="21"/>
  <c r="J13" i="21"/>
  <c r="H13" i="21"/>
  <c r="S12" i="21"/>
  <c r="O12" i="21"/>
  <c r="M12" i="21"/>
  <c r="J12" i="21"/>
  <c r="H12" i="21"/>
  <c r="S15" i="16"/>
  <c r="O15" i="16"/>
  <c r="M15" i="16"/>
  <c r="J15" i="16"/>
  <c r="H15" i="16"/>
  <c r="S14" i="16"/>
  <c r="O14" i="16"/>
  <c r="M14" i="16"/>
  <c r="J14" i="16"/>
  <c r="H14" i="16"/>
  <c r="S13" i="16"/>
  <c r="O13" i="16"/>
  <c r="M13" i="16"/>
  <c r="J13" i="16"/>
  <c r="H13" i="16"/>
  <c r="S12" i="16"/>
  <c r="O12" i="16"/>
  <c r="M12" i="16"/>
  <c r="J12" i="16"/>
  <c r="H12" i="16"/>
  <c r="S11" i="16"/>
  <c r="O11" i="16"/>
  <c r="M11" i="16"/>
  <c r="J11" i="16"/>
  <c r="H11" i="16"/>
  <c r="S63" i="16"/>
  <c r="O63" i="16"/>
  <c r="M63" i="16"/>
  <c r="J63" i="16"/>
  <c r="H63" i="16"/>
  <c r="S62" i="16"/>
  <c r="O62" i="16"/>
  <c r="M62" i="16"/>
  <c r="J62" i="16"/>
  <c r="H62" i="16"/>
  <c r="S61" i="16"/>
  <c r="O61" i="16"/>
  <c r="M61" i="16"/>
  <c r="J61" i="16"/>
  <c r="H61" i="16"/>
  <c r="S60" i="16"/>
  <c r="O60" i="16"/>
  <c r="M60" i="16"/>
  <c r="J60" i="16"/>
  <c r="H60" i="16"/>
  <c r="S59" i="16"/>
  <c r="O59" i="16"/>
  <c r="M59" i="16"/>
  <c r="J59" i="16"/>
  <c r="H59" i="16"/>
  <c r="S64" i="21"/>
  <c r="O64" i="21"/>
  <c r="M64" i="21"/>
  <c r="J64" i="21"/>
  <c r="H64" i="21"/>
  <c r="S63" i="21"/>
  <c r="O63" i="21"/>
  <c r="M63" i="21"/>
  <c r="J63" i="21"/>
  <c r="H63" i="21"/>
  <c r="S62" i="21"/>
  <c r="O62" i="21"/>
  <c r="M62" i="21"/>
  <c r="J62" i="21"/>
  <c r="H62" i="21"/>
  <c r="S61" i="21"/>
  <c r="O61" i="21"/>
  <c r="M61" i="21"/>
  <c r="J61" i="21"/>
  <c r="H61" i="21"/>
  <c r="S60" i="21"/>
  <c r="O60" i="21"/>
  <c r="M60" i="21"/>
  <c r="J60" i="21"/>
  <c r="H60" i="21"/>
  <c r="S104" i="21"/>
  <c r="O104" i="21"/>
  <c r="M104" i="21"/>
  <c r="J104" i="21"/>
  <c r="H104" i="21"/>
  <c r="S103" i="21"/>
  <c r="O103" i="21"/>
  <c r="M103" i="21"/>
  <c r="J103" i="21"/>
  <c r="H103" i="21"/>
  <c r="S102" i="21"/>
  <c r="O102" i="21"/>
  <c r="M102" i="21"/>
  <c r="J102" i="21"/>
  <c r="H102" i="21"/>
  <c r="S101" i="21"/>
  <c r="O101" i="21"/>
  <c r="M101" i="21"/>
  <c r="J101" i="21"/>
  <c r="H101" i="21"/>
  <c r="S100" i="21"/>
  <c r="O100" i="21"/>
  <c r="M100" i="21"/>
  <c r="J100" i="21"/>
  <c r="H100" i="21"/>
  <c r="S40" i="21"/>
  <c r="O40" i="21"/>
  <c r="M40" i="21"/>
  <c r="J40" i="21"/>
  <c r="H40" i="21"/>
  <c r="S39" i="21"/>
  <c r="O39" i="21"/>
  <c r="M39" i="21"/>
  <c r="J39" i="21"/>
  <c r="H39" i="21"/>
  <c r="S38" i="21"/>
  <c r="O38" i="21"/>
  <c r="M38" i="21"/>
  <c r="J38" i="21"/>
  <c r="H38" i="21"/>
  <c r="S37" i="21"/>
  <c r="O37" i="21"/>
  <c r="M37" i="21"/>
  <c r="J37" i="21"/>
  <c r="H37" i="21"/>
  <c r="S36" i="21"/>
  <c r="O36" i="21"/>
  <c r="M36" i="21"/>
  <c r="J36" i="21"/>
  <c r="H36" i="21"/>
  <c r="S96" i="21"/>
  <c r="O96" i="21"/>
  <c r="M96" i="21"/>
  <c r="J96" i="21"/>
  <c r="H96" i="21"/>
  <c r="S95" i="21"/>
  <c r="O95" i="21"/>
  <c r="M95" i="21"/>
  <c r="J95" i="21"/>
  <c r="H95" i="21"/>
  <c r="S94" i="21"/>
  <c r="O94" i="21"/>
  <c r="M94" i="21"/>
  <c r="J94" i="21"/>
  <c r="H94" i="21"/>
  <c r="S93" i="21"/>
  <c r="O93" i="21"/>
  <c r="M93" i="21"/>
  <c r="J93" i="21"/>
  <c r="H93" i="21"/>
  <c r="S92" i="21"/>
  <c r="O92" i="21"/>
  <c r="M92" i="21"/>
  <c r="J92" i="21"/>
  <c r="H92" i="21"/>
  <c r="J56" i="21"/>
  <c r="H56" i="21"/>
  <c r="J55" i="21"/>
  <c r="H55" i="21"/>
  <c r="J54" i="21"/>
  <c r="H54" i="21"/>
  <c r="J53" i="21"/>
  <c r="H53" i="21"/>
  <c r="J52" i="21"/>
  <c r="H52" i="21"/>
  <c r="J24" i="21"/>
  <c r="H24" i="21"/>
  <c r="J23" i="21"/>
  <c r="H23" i="21"/>
  <c r="J22" i="21"/>
  <c r="H22" i="21"/>
  <c r="J21" i="21"/>
  <c r="H21" i="21"/>
  <c r="J20" i="21"/>
  <c r="H20" i="21"/>
  <c r="S32" i="21"/>
  <c r="O32" i="21"/>
  <c r="M32" i="21"/>
  <c r="J32" i="21"/>
  <c r="H32" i="21"/>
  <c r="S31" i="21"/>
  <c r="O31" i="21"/>
  <c r="M31" i="21"/>
  <c r="J31" i="21"/>
  <c r="H31" i="21"/>
  <c r="S30" i="21"/>
  <c r="O30" i="21"/>
  <c r="M30" i="21"/>
  <c r="J30" i="21"/>
  <c r="H30" i="21"/>
  <c r="S29" i="21"/>
  <c r="O29" i="21"/>
  <c r="M29" i="21"/>
  <c r="J29" i="21"/>
  <c r="H29" i="21"/>
  <c r="S28" i="21"/>
  <c r="O28" i="21"/>
  <c r="M28" i="21"/>
  <c r="J28" i="21"/>
  <c r="H28" i="21"/>
  <c r="S31" i="16"/>
  <c r="O31" i="16"/>
  <c r="M31" i="16"/>
  <c r="J31" i="16"/>
  <c r="H31" i="16"/>
  <c r="S30" i="16"/>
  <c r="O30" i="16"/>
  <c r="M30" i="16"/>
  <c r="J30" i="16"/>
  <c r="H30" i="16"/>
  <c r="S29" i="16"/>
  <c r="O29" i="16"/>
  <c r="M29" i="16"/>
  <c r="J29" i="16"/>
  <c r="H29" i="16"/>
  <c r="S28" i="16"/>
  <c r="O28" i="16"/>
  <c r="M28" i="16"/>
  <c r="J28" i="16"/>
  <c r="H28" i="16"/>
  <c r="S27" i="16"/>
  <c r="O27" i="16"/>
  <c r="M27" i="16"/>
  <c r="J27" i="16"/>
  <c r="H27" i="16"/>
  <c r="J87" i="16"/>
  <c r="H87" i="16"/>
  <c r="J86" i="16"/>
  <c r="H86" i="16"/>
  <c r="J85" i="16"/>
  <c r="H85" i="16"/>
  <c r="J84" i="16"/>
  <c r="H84" i="16"/>
  <c r="J83" i="16"/>
  <c r="H83" i="16"/>
  <c r="P105" i="19"/>
  <c r="L105" i="19"/>
  <c r="J105" i="19"/>
  <c r="H105" i="19"/>
  <c r="P104" i="19"/>
  <c r="L104" i="19"/>
  <c r="J104" i="19"/>
  <c r="H104" i="19"/>
  <c r="P103" i="19"/>
  <c r="L103" i="19"/>
  <c r="J103" i="19"/>
  <c r="H103" i="19"/>
  <c r="P102" i="19"/>
  <c r="L102" i="19"/>
  <c r="J102" i="19"/>
  <c r="H102" i="19"/>
  <c r="P101" i="19"/>
  <c r="L101" i="19"/>
  <c r="J101" i="19"/>
  <c r="H101" i="19"/>
  <c r="P9" i="19"/>
  <c r="L9" i="19"/>
  <c r="J9" i="19"/>
  <c r="H9" i="19"/>
  <c r="P8" i="19"/>
  <c r="L8" i="19"/>
  <c r="J8" i="19"/>
  <c r="H8" i="19"/>
  <c r="P7" i="19"/>
  <c r="L7" i="19"/>
  <c r="J7" i="19"/>
  <c r="H7" i="19"/>
  <c r="P6" i="19"/>
  <c r="L6" i="19"/>
  <c r="J6" i="19"/>
  <c r="H6" i="19"/>
  <c r="P5" i="19"/>
  <c r="L5" i="19"/>
  <c r="J5" i="19"/>
  <c r="H5" i="19"/>
  <c r="P33" i="19"/>
  <c r="L33" i="19"/>
  <c r="J33" i="19"/>
  <c r="H33" i="19"/>
  <c r="P32" i="19"/>
  <c r="L32" i="19"/>
  <c r="J32" i="19"/>
  <c r="H32" i="19"/>
  <c r="P31" i="19"/>
  <c r="L31" i="19"/>
  <c r="J31" i="19"/>
  <c r="H31" i="19"/>
  <c r="P30" i="19"/>
  <c r="L30" i="19"/>
  <c r="J30" i="19"/>
  <c r="H30" i="19"/>
  <c r="P29" i="19"/>
  <c r="L29" i="19"/>
  <c r="J29" i="19"/>
  <c r="H29" i="19"/>
  <c r="P97" i="19"/>
  <c r="L97" i="19"/>
  <c r="J97" i="19"/>
  <c r="H97" i="19"/>
  <c r="P96" i="19"/>
  <c r="L96" i="19"/>
  <c r="J96" i="19"/>
  <c r="H96" i="19"/>
  <c r="P95" i="19"/>
  <c r="L95" i="19"/>
  <c r="J95" i="19"/>
  <c r="H95" i="19"/>
  <c r="P94" i="19"/>
  <c r="L94" i="19"/>
  <c r="J94" i="19"/>
  <c r="H94" i="19"/>
  <c r="P93" i="19"/>
  <c r="L93" i="19"/>
  <c r="J93" i="19"/>
  <c r="H93" i="19"/>
  <c r="P41" i="19"/>
  <c r="L41" i="19"/>
  <c r="J41" i="19"/>
  <c r="H41" i="19"/>
  <c r="P40" i="19"/>
  <c r="L40" i="19"/>
  <c r="J40" i="19"/>
  <c r="H40" i="19"/>
  <c r="P39" i="19"/>
  <c r="L39" i="19"/>
  <c r="J39" i="19"/>
  <c r="H39" i="19"/>
  <c r="P38" i="19"/>
  <c r="L38" i="19"/>
  <c r="J38" i="19"/>
  <c r="H38" i="19"/>
  <c r="P37" i="19"/>
  <c r="L37" i="19"/>
  <c r="J37" i="19"/>
  <c r="H37" i="19"/>
  <c r="P49" i="19"/>
  <c r="L49" i="19"/>
  <c r="J49" i="19"/>
  <c r="H49" i="19"/>
  <c r="P48" i="19"/>
  <c r="L48" i="19"/>
  <c r="J48" i="19"/>
  <c r="H48" i="19"/>
  <c r="P47" i="19"/>
  <c r="L47" i="19"/>
  <c r="J47" i="19"/>
  <c r="H47" i="19"/>
  <c r="P46" i="19"/>
  <c r="L46" i="19"/>
  <c r="J46" i="19"/>
  <c r="H46" i="19"/>
  <c r="P45" i="19"/>
  <c r="L45" i="19"/>
  <c r="J45" i="19"/>
  <c r="H45" i="19"/>
  <c r="S24" i="21"/>
  <c r="O24" i="21"/>
  <c r="M24" i="21"/>
  <c r="S23" i="21"/>
  <c r="O23" i="21"/>
  <c r="M23" i="21"/>
  <c r="S22" i="21"/>
  <c r="O22" i="21"/>
  <c r="M22" i="21"/>
  <c r="S21" i="21"/>
  <c r="O21" i="21"/>
  <c r="M21" i="21"/>
  <c r="S20" i="21"/>
  <c r="O20" i="21"/>
  <c r="M20" i="21"/>
  <c r="S56" i="21"/>
  <c r="O56" i="21"/>
  <c r="M56" i="21"/>
  <c r="S55" i="21"/>
  <c r="O55" i="21"/>
  <c r="M55" i="21"/>
  <c r="S54" i="21"/>
  <c r="O54" i="21"/>
  <c r="M54" i="21"/>
  <c r="S53" i="21"/>
  <c r="O53" i="21"/>
  <c r="M53" i="21"/>
  <c r="S52" i="21"/>
  <c r="O52" i="21"/>
  <c r="M52" i="21"/>
  <c r="S88" i="21"/>
  <c r="O88" i="21"/>
  <c r="M88" i="21"/>
  <c r="J88" i="21"/>
  <c r="H88" i="21"/>
  <c r="S87" i="21"/>
  <c r="O87" i="21"/>
  <c r="M87" i="21"/>
  <c r="J87" i="21"/>
  <c r="H87" i="21"/>
  <c r="S86" i="21"/>
  <c r="O86" i="21"/>
  <c r="M86" i="21"/>
  <c r="J86" i="21"/>
  <c r="H86" i="21"/>
  <c r="S85" i="21"/>
  <c r="O85" i="21"/>
  <c r="M85" i="21"/>
  <c r="J85" i="21"/>
  <c r="H85" i="21"/>
  <c r="S84" i="21"/>
  <c r="O84" i="21"/>
  <c r="M84" i="21"/>
  <c r="J84" i="21"/>
  <c r="H84" i="21"/>
  <c r="S48" i="21"/>
  <c r="O48" i="21"/>
  <c r="M48" i="21"/>
  <c r="J48" i="21"/>
  <c r="H48" i="21"/>
  <c r="S47" i="21"/>
  <c r="O47" i="21"/>
  <c r="M47" i="21"/>
  <c r="J47" i="21"/>
  <c r="H47" i="21"/>
  <c r="S46" i="21"/>
  <c r="O46" i="21"/>
  <c r="M46" i="21"/>
  <c r="J46" i="21"/>
  <c r="H46" i="21"/>
  <c r="O45" i="21"/>
  <c r="M45" i="21"/>
  <c r="J45" i="21"/>
  <c r="H45" i="21"/>
  <c r="S44" i="21"/>
  <c r="O44" i="21"/>
  <c r="M44" i="21"/>
  <c r="J44" i="21"/>
  <c r="H44" i="21"/>
  <c r="H99" i="16"/>
  <c r="J99" i="16"/>
  <c r="M99" i="16"/>
  <c r="O99" i="16"/>
  <c r="S99" i="16"/>
  <c r="H100" i="16"/>
  <c r="J100" i="16"/>
  <c r="M100" i="16"/>
  <c r="O100" i="16"/>
  <c r="S100" i="16"/>
  <c r="H101" i="16"/>
  <c r="J101" i="16"/>
  <c r="M101" i="16"/>
  <c r="O101" i="16"/>
  <c r="S101" i="16"/>
  <c r="H102" i="16"/>
  <c r="J102" i="16"/>
  <c r="M102" i="16"/>
  <c r="O102" i="16"/>
  <c r="S102" i="16"/>
  <c r="H103" i="16"/>
  <c r="J103" i="16"/>
  <c r="M103" i="16"/>
  <c r="O103" i="16"/>
  <c r="S103" i="16"/>
  <c r="H115" i="16"/>
  <c r="J115" i="16"/>
  <c r="M115" i="16"/>
  <c r="O115" i="16"/>
  <c r="S115" i="16"/>
  <c r="H116" i="16"/>
  <c r="J116" i="16"/>
  <c r="M116" i="16"/>
  <c r="O116" i="16"/>
  <c r="S116" i="16"/>
  <c r="H117" i="16"/>
  <c r="J117" i="16"/>
  <c r="M117" i="16"/>
  <c r="O117" i="16"/>
  <c r="S117" i="16"/>
  <c r="H118" i="16"/>
  <c r="J118" i="16"/>
  <c r="M118" i="16"/>
  <c r="O118" i="16"/>
  <c r="S118" i="16"/>
  <c r="H119" i="16"/>
  <c r="J119" i="16"/>
  <c r="M119" i="16"/>
  <c r="O119" i="16"/>
  <c r="S119" i="16"/>
  <c r="M83" i="16"/>
  <c r="O83" i="16"/>
  <c r="S83" i="16"/>
  <c r="M84" i="16"/>
  <c r="O84" i="16"/>
  <c r="S84" i="16"/>
  <c r="M85" i="16"/>
  <c r="O85" i="16"/>
  <c r="S85" i="16"/>
  <c r="M86" i="16"/>
  <c r="O86" i="16"/>
  <c r="S86" i="16"/>
  <c r="M87" i="16"/>
  <c r="O87" i="16"/>
  <c r="S87" i="16"/>
  <c r="H75" i="16"/>
  <c r="J75" i="16"/>
  <c r="M75" i="16"/>
  <c r="O75" i="16"/>
  <c r="S75" i="16"/>
  <c r="H76" i="16"/>
  <c r="J76" i="16"/>
  <c r="M76" i="16"/>
  <c r="O76" i="16"/>
  <c r="S76" i="16"/>
  <c r="H77" i="16"/>
  <c r="J77" i="16"/>
  <c r="M77" i="16"/>
  <c r="O77" i="16"/>
  <c r="S77" i="16"/>
  <c r="H78" i="16"/>
  <c r="J78" i="16"/>
  <c r="M78" i="16"/>
  <c r="O78" i="16"/>
  <c r="S78" i="16"/>
  <c r="H79" i="16"/>
  <c r="J79" i="16"/>
  <c r="M79" i="16"/>
  <c r="O79" i="16"/>
  <c r="S79" i="16"/>
  <c r="H19" i="16"/>
  <c r="J19" i="16"/>
  <c r="M19" i="16"/>
  <c r="O19" i="16"/>
  <c r="S19" i="16"/>
  <c r="H20" i="16"/>
  <c r="J20" i="16"/>
  <c r="M20" i="16"/>
  <c r="O20" i="16"/>
  <c r="S20" i="16"/>
  <c r="H21" i="16"/>
  <c r="J21" i="16"/>
  <c r="M21" i="16"/>
  <c r="O21" i="16"/>
  <c r="S21" i="16"/>
  <c r="H22" i="16"/>
  <c r="J22" i="16"/>
  <c r="M22" i="16"/>
  <c r="O22" i="16"/>
  <c r="S22" i="16"/>
  <c r="H23" i="16"/>
  <c r="J23" i="16"/>
  <c r="M23" i="16"/>
  <c r="O23" i="16"/>
  <c r="S23" i="16"/>
  <c r="J35" i="16"/>
  <c r="M35" i="16"/>
  <c r="O35" i="16"/>
  <c r="S35" i="16"/>
  <c r="H36" i="16"/>
  <c r="J36" i="16"/>
  <c r="M36" i="16"/>
  <c r="O36" i="16"/>
  <c r="S36" i="16"/>
  <c r="H37" i="16"/>
  <c r="J37" i="16"/>
  <c r="M37" i="16"/>
  <c r="O37" i="16"/>
  <c r="S37" i="16"/>
  <c r="H38" i="16"/>
  <c r="J38" i="16"/>
  <c r="M38" i="16"/>
  <c r="O38" i="16"/>
  <c r="S38" i="16"/>
  <c r="H39" i="16"/>
  <c r="J39" i="16"/>
  <c r="M39" i="16"/>
  <c r="O39" i="16"/>
  <c r="S39" i="16"/>
  <c r="P57" i="19"/>
  <c r="L57" i="19"/>
  <c r="J57" i="19"/>
  <c r="H57" i="19"/>
  <c r="P56" i="19"/>
  <c r="L56" i="19"/>
  <c r="J56" i="19"/>
  <c r="H56" i="19"/>
  <c r="P55" i="19"/>
  <c r="L55" i="19"/>
  <c r="J55" i="19"/>
  <c r="H55" i="19"/>
  <c r="P54" i="19"/>
  <c r="L54" i="19"/>
  <c r="J54" i="19"/>
  <c r="H54" i="19"/>
  <c r="P53" i="19"/>
  <c r="L53" i="19"/>
  <c r="J53" i="19"/>
  <c r="H53" i="19"/>
  <c r="J112" i="21"/>
  <c r="J111" i="21"/>
  <c r="J110" i="21"/>
  <c r="J109" i="21"/>
  <c r="J108" i="21"/>
  <c r="J72" i="21"/>
  <c r="J71" i="21"/>
  <c r="J70" i="21"/>
  <c r="J69" i="21"/>
  <c r="J68" i="21"/>
  <c r="J80" i="21"/>
  <c r="J79" i="21"/>
  <c r="J78" i="21"/>
  <c r="J77" i="21"/>
  <c r="J76" i="21"/>
  <c r="H112" i="21"/>
  <c r="H111" i="21"/>
  <c r="H110" i="21"/>
  <c r="H109" i="21"/>
  <c r="H108" i="21"/>
  <c r="H72" i="21"/>
  <c r="H71" i="21"/>
  <c r="H70" i="21"/>
  <c r="H69" i="21"/>
  <c r="H68" i="21"/>
  <c r="H77" i="21"/>
  <c r="H78" i="21"/>
  <c r="H79" i="21"/>
  <c r="H80" i="21"/>
  <c r="H76" i="21"/>
  <c r="J81" i="19"/>
  <c r="J80" i="19"/>
  <c r="J79" i="19"/>
  <c r="J78" i="19"/>
  <c r="J77" i="19"/>
  <c r="J25" i="19"/>
  <c r="J24" i="19"/>
  <c r="J23" i="19"/>
  <c r="J22" i="19"/>
  <c r="J21" i="19"/>
  <c r="J73" i="19"/>
  <c r="J72" i="19"/>
  <c r="J71" i="19"/>
  <c r="J70" i="19"/>
  <c r="J69" i="19"/>
  <c r="J17" i="19"/>
  <c r="J16" i="19"/>
  <c r="J15" i="19"/>
  <c r="J14" i="19"/>
  <c r="J13" i="19"/>
  <c r="J65" i="19"/>
  <c r="J64" i="19"/>
  <c r="J63" i="19"/>
  <c r="J62" i="19"/>
  <c r="J61" i="19"/>
  <c r="J89" i="19"/>
  <c r="J88" i="19"/>
  <c r="J87" i="19"/>
  <c r="J86" i="19"/>
  <c r="J85" i="19"/>
  <c r="J111" i="16"/>
  <c r="J110" i="16"/>
  <c r="J109" i="16"/>
  <c r="J108" i="16"/>
  <c r="J107" i="16"/>
  <c r="J55" i="16"/>
  <c r="J54" i="16"/>
  <c r="J53" i="16"/>
  <c r="J52" i="16"/>
  <c r="J51" i="16"/>
  <c r="J95" i="16"/>
  <c r="J94" i="16"/>
  <c r="J93" i="16"/>
  <c r="J92" i="16"/>
  <c r="J91" i="16"/>
  <c r="J47" i="16"/>
  <c r="J46" i="16"/>
  <c r="J45" i="16"/>
  <c r="J44" i="16"/>
  <c r="J43" i="16"/>
  <c r="J68" i="16"/>
  <c r="J69" i="16"/>
  <c r="J70" i="16"/>
  <c r="J71" i="16"/>
  <c r="J67" i="16"/>
  <c r="H111" i="16"/>
  <c r="H110" i="16"/>
  <c r="H109" i="16"/>
  <c r="H108" i="16"/>
  <c r="H107" i="16"/>
  <c r="H55" i="16"/>
  <c r="H54" i="16"/>
  <c r="H53" i="16"/>
  <c r="H52" i="16"/>
  <c r="H51" i="16"/>
  <c r="H95" i="16"/>
  <c r="H94" i="16"/>
  <c r="H93" i="16"/>
  <c r="H92" i="16"/>
  <c r="H91" i="16"/>
  <c r="H47" i="16"/>
  <c r="H46" i="16"/>
  <c r="H45" i="16"/>
  <c r="H44" i="16"/>
  <c r="H43" i="16"/>
  <c r="H71" i="16"/>
  <c r="H70" i="16"/>
  <c r="H69" i="16"/>
  <c r="H68" i="16"/>
  <c r="H67" i="16"/>
  <c r="H81" i="19"/>
  <c r="H80" i="19"/>
  <c r="H79" i="19"/>
  <c r="H78" i="19"/>
  <c r="H77" i="19"/>
  <c r="H25" i="19"/>
  <c r="H24" i="19"/>
  <c r="H23" i="19"/>
  <c r="H22" i="19"/>
  <c r="H21" i="19"/>
  <c r="H73" i="19"/>
  <c r="H72" i="19"/>
  <c r="H71" i="19"/>
  <c r="H70" i="19"/>
  <c r="H69" i="19"/>
  <c r="H17" i="19"/>
  <c r="H16" i="19"/>
  <c r="H15" i="19"/>
  <c r="H14" i="19"/>
  <c r="H13" i="19"/>
  <c r="H65" i="19"/>
  <c r="H64" i="19"/>
  <c r="H63" i="19"/>
  <c r="H62" i="19"/>
  <c r="H61" i="19"/>
  <c r="H86" i="19"/>
  <c r="H87" i="19"/>
  <c r="H88" i="19"/>
  <c r="H89" i="19"/>
  <c r="H85" i="19"/>
  <c r="L17" i="19"/>
  <c r="P17" i="19"/>
  <c r="L16" i="19"/>
  <c r="P16" i="19"/>
  <c r="L15" i="19"/>
  <c r="P15" i="19"/>
  <c r="L14" i="19"/>
  <c r="P14" i="19"/>
  <c r="L13" i="19"/>
  <c r="P13" i="19"/>
  <c r="L65" i="19"/>
  <c r="P65" i="19"/>
  <c r="L64" i="19"/>
  <c r="P64" i="19"/>
  <c r="L63" i="19"/>
  <c r="P63" i="19"/>
  <c r="L62" i="19"/>
  <c r="P62" i="19"/>
  <c r="L61" i="19"/>
  <c r="P61" i="19"/>
  <c r="L89" i="19"/>
  <c r="P89" i="19"/>
  <c r="L88" i="19"/>
  <c r="P88" i="19"/>
  <c r="L87" i="19"/>
  <c r="P87" i="19"/>
  <c r="L86" i="19"/>
  <c r="P86" i="19"/>
  <c r="L85" i="19"/>
  <c r="P85" i="19"/>
  <c r="L71" i="19"/>
  <c r="P71" i="19"/>
  <c r="L70" i="19"/>
  <c r="P70" i="19"/>
  <c r="L69" i="19"/>
  <c r="P69" i="19"/>
  <c r="L81" i="19"/>
  <c r="P81" i="19"/>
  <c r="L80" i="19"/>
  <c r="P80" i="19"/>
  <c r="L79" i="19"/>
  <c r="P79" i="19"/>
  <c r="L78" i="19"/>
  <c r="P78" i="19"/>
  <c r="L77" i="19"/>
  <c r="P77" i="19"/>
  <c r="L25" i="19"/>
  <c r="P25" i="19"/>
  <c r="L24" i="19"/>
  <c r="P24" i="19"/>
  <c r="L23" i="19"/>
  <c r="P23" i="19"/>
  <c r="L22" i="19"/>
  <c r="P22" i="19"/>
  <c r="L21" i="19"/>
  <c r="P21" i="19"/>
  <c r="L73" i="19"/>
  <c r="P73" i="19"/>
  <c r="L72" i="19"/>
  <c r="P72" i="19"/>
  <c r="M72" i="21"/>
  <c r="O72" i="21"/>
  <c r="S72" i="21"/>
  <c r="M71" i="21"/>
  <c r="O71" i="21"/>
  <c r="S71" i="21"/>
  <c r="M70" i="21"/>
  <c r="O70" i="21"/>
  <c r="S70" i="21"/>
  <c r="M69" i="21"/>
  <c r="O69" i="21"/>
  <c r="S69" i="21"/>
  <c r="M68" i="21"/>
  <c r="O68" i="21"/>
  <c r="S68" i="21"/>
  <c r="M80" i="21"/>
  <c r="O80" i="21"/>
  <c r="S80" i="21"/>
  <c r="M79" i="21"/>
  <c r="O79" i="21"/>
  <c r="S79" i="21"/>
  <c r="M78" i="21"/>
  <c r="O78" i="21"/>
  <c r="S78" i="21"/>
  <c r="M77" i="21"/>
  <c r="O77" i="21"/>
  <c r="S77" i="21"/>
  <c r="M76" i="21"/>
  <c r="O76" i="21"/>
  <c r="S76" i="21"/>
  <c r="M112" i="21"/>
  <c r="O112" i="21"/>
  <c r="S112" i="21"/>
  <c r="M111" i="21"/>
  <c r="O111" i="21"/>
  <c r="S111" i="21"/>
  <c r="M110" i="21"/>
  <c r="O110" i="21"/>
  <c r="S110" i="21"/>
  <c r="M109" i="21"/>
  <c r="O109" i="21"/>
  <c r="S109" i="21"/>
  <c r="M108" i="21"/>
  <c r="O108" i="21"/>
  <c r="S108" i="21"/>
  <c r="M55" i="16"/>
  <c r="O55" i="16"/>
  <c r="S55" i="16"/>
  <c r="M54" i="16"/>
  <c r="O54" i="16"/>
  <c r="S54" i="16"/>
  <c r="M53" i="16"/>
  <c r="O53" i="16"/>
  <c r="S53" i="16"/>
  <c r="M52" i="16"/>
  <c r="O52" i="16"/>
  <c r="S52" i="16"/>
  <c r="M51" i="16"/>
  <c r="O51" i="16"/>
  <c r="S51" i="16"/>
  <c r="M95" i="16"/>
  <c r="O95" i="16"/>
  <c r="S95" i="16"/>
  <c r="M94" i="16"/>
  <c r="O94" i="16"/>
  <c r="S94" i="16"/>
  <c r="M93" i="16"/>
  <c r="O93" i="16"/>
  <c r="S93" i="16"/>
  <c r="M92" i="16"/>
  <c r="O92" i="16"/>
  <c r="S92" i="16"/>
  <c r="M91" i="16"/>
  <c r="O91" i="16"/>
  <c r="S91" i="16"/>
  <c r="M47" i="16"/>
  <c r="O47" i="16"/>
  <c r="S47" i="16"/>
  <c r="M46" i="16"/>
  <c r="O46" i="16"/>
  <c r="S46" i="16"/>
  <c r="M45" i="16"/>
  <c r="O45" i="16"/>
  <c r="S45" i="16"/>
  <c r="M44" i="16"/>
  <c r="O44" i="16"/>
  <c r="S44" i="16"/>
  <c r="M43" i="16"/>
  <c r="O43" i="16"/>
  <c r="S43" i="16"/>
  <c r="M71" i="16"/>
  <c r="O71" i="16"/>
  <c r="S71" i="16"/>
  <c r="M70" i="16"/>
  <c r="O70" i="16"/>
  <c r="S70" i="16"/>
  <c r="M69" i="16"/>
  <c r="O69" i="16"/>
  <c r="S69" i="16"/>
  <c r="M68" i="16"/>
  <c r="O68" i="16"/>
  <c r="S68" i="16"/>
  <c r="M67" i="16"/>
  <c r="O67" i="16"/>
  <c r="S67" i="16"/>
  <c r="M111" i="16"/>
  <c r="O111" i="16"/>
  <c r="S111" i="16"/>
  <c r="M110" i="16"/>
  <c r="O110" i="16"/>
  <c r="S110" i="16"/>
  <c r="M109" i="16"/>
  <c r="O109" i="16"/>
  <c r="S109" i="16"/>
  <c r="M108" i="16"/>
  <c r="O108" i="16"/>
  <c r="S108" i="16"/>
  <c r="M107" i="16"/>
  <c r="O107" i="16"/>
  <c r="S107" i="16"/>
  <c r="Q109" i="20" l="1"/>
  <c r="Q93" i="20"/>
  <c r="Q54" i="20"/>
  <c r="Q70" i="20"/>
  <c r="Q69" i="20"/>
  <c r="Q45" i="20"/>
  <c r="Q14" i="20"/>
  <c r="Q7" i="20"/>
  <c r="Q113" i="20"/>
  <c r="Q95" i="20"/>
  <c r="Q77" i="20"/>
  <c r="Q49" i="20"/>
  <c r="Q62" i="20"/>
  <c r="Q88" i="20"/>
  <c r="Q56" i="20"/>
  <c r="Q17" i="20"/>
  <c r="Q78" i="20"/>
  <c r="Q65" i="20"/>
  <c r="Q53" i="20"/>
  <c r="Q41" i="20"/>
  <c r="Q23" i="20"/>
  <c r="Q15" i="20"/>
  <c r="Q9" i="20"/>
  <c r="Q55" i="20"/>
  <c r="Q46" i="20"/>
  <c r="Q39" i="20"/>
  <c r="Q25" i="20"/>
  <c r="Q21" i="20"/>
  <c r="Q112" i="20"/>
  <c r="Q103" i="20"/>
  <c r="Q89" i="20"/>
  <c r="Q64" i="20"/>
  <c r="Q33" i="20"/>
  <c r="Q79" i="19"/>
  <c r="Q80" i="19"/>
  <c r="Q25" i="19"/>
  <c r="A25" i="19" s="1"/>
  <c r="T72" i="21"/>
  <c r="T39" i="16"/>
  <c r="T35" i="16"/>
  <c r="T23" i="16"/>
  <c r="A23" i="16" s="1"/>
  <c r="T119" i="16"/>
  <c r="A119" i="16" s="1"/>
  <c r="T117" i="16"/>
  <c r="T102" i="16"/>
  <c r="T77" i="21"/>
  <c r="Q102" i="20"/>
  <c r="Q81" i="20"/>
  <c r="A81" i="20" s="1"/>
  <c r="Q38" i="20"/>
  <c r="Q24" i="20"/>
  <c r="Q97" i="20"/>
  <c r="Q63" i="20"/>
  <c r="Q31" i="20"/>
  <c r="Q101" i="20"/>
  <c r="T116" i="21"/>
  <c r="T117" i="21"/>
  <c r="T118" i="21"/>
  <c r="T119" i="21"/>
  <c r="T110" i="21"/>
  <c r="T68" i="21"/>
  <c r="T14" i="21"/>
  <c r="T115" i="16"/>
  <c r="T100" i="16"/>
  <c r="T85" i="16"/>
  <c r="T76" i="16"/>
  <c r="T79" i="16"/>
  <c r="T77" i="16"/>
  <c r="T75" i="16"/>
  <c r="T38" i="16"/>
  <c r="T22" i="16"/>
  <c r="T20" i="16"/>
  <c r="T19" i="16"/>
  <c r="T44" i="16"/>
  <c r="T94" i="16"/>
  <c r="T53" i="16"/>
  <c r="T54" i="16"/>
  <c r="T67" i="16"/>
  <c r="T46" i="16"/>
  <c r="Q13" i="20"/>
  <c r="Q111" i="20"/>
  <c r="Q110" i="20"/>
  <c r="Q105" i="20"/>
  <c r="Q104" i="20"/>
  <c r="Q96" i="20"/>
  <c r="Q94" i="20"/>
  <c r="Q87" i="20"/>
  <c r="Q86" i="20"/>
  <c r="Q85" i="20"/>
  <c r="Q80" i="20"/>
  <c r="Q79" i="20"/>
  <c r="Q73" i="20"/>
  <c r="Q72" i="20"/>
  <c r="Q71" i="20"/>
  <c r="Q61" i="20"/>
  <c r="Q57" i="20"/>
  <c r="Q48" i="20"/>
  <c r="Q47" i="20"/>
  <c r="Q40" i="20"/>
  <c r="Q37" i="20"/>
  <c r="Q32" i="20"/>
  <c r="Q30" i="20"/>
  <c r="Q29" i="20"/>
  <c r="Q22" i="20"/>
  <c r="Q16" i="20"/>
  <c r="Q8" i="20"/>
  <c r="Q5" i="20"/>
  <c r="Q6" i="20"/>
  <c r="Q15" i="19"/>
  <c r="Q95" i="19"/>
  <c r="Q7" i="19"/>
  <c r="Q110" i="19"/>
  <c r="Q111" i="19"/>
  <c r="Q112" i="19"/>
  <c r="Q113" i="19"/>
  <c r="Q97" i="19"/>
  <c r="Q6" i="19"/>
  <c r="Q8" i="19"/>
  <c r="Q103" i="19"/>
  <c r="Q109" i="19"/>
  <c r="Q57" i="19"/>
  <c r="Q61" i="19"/>
  <c r="Q86" i="19"/>
  <c r="Q5" i="19"/>
  <c r="Q48" i="19"/>
  <c r="Q70" i="19"/>
  <c r="Q16" i="19"/>
  <c r="Q105" i="19"/>
  <c r="Q65" i="19"/>
  <c r="Q9" i="19"/>
  <c r="Q22" i="19"/>
  <c r="Q89" i="19"/>
  <c r="Q64" i="19"/>
  <c r="Q72" i="19"/>
  <c r="Q23" i="19"/>
  <c r="Q54" i="19"/>
  <c r="Q55" i="19"/>
  <c r="Q38" i="19"/>
  <c r="Q39" i="19"/>
  <c r="Q40" i="19"/>
  <c r="Q93" i="19"/>
  <c r="Q96" i="19"/>
  <c r="Q29" i="19"/>
  <c r="Q32" i="19"/>
  <c r="Q33" i="19"/>
  <c r="Q63" i="19"/>
  <c r="Q69" i="19"/>
  <c r="Q73" i="19"/>
  <c r="Q47" i="19"/>
  <c r="Q37" i="19"/>
  <c r="Q41" i="19"/>
  <c r="Q94" i="19"/>
  <c r="Q30" i="19"/>
  <c r="Q101" i="19"/>
  <c r="Q104" i="19"/>
  <c r="Q14" i="19"/>
  <c r="Q21" i="19"/>
  <c r="Q46" i="19"/>
  <c r="Q53" i="19"/>
  <c r="Q71" i="19"/>
  <c r="Q78" i="19"/>
  <c r="Q85" i="19"/>
  <c r="Q62" i="19"/>
  <c r="Q87" i="19"/>
  <c r="Q13" i="19"/>
  <c r="Q17" i="19"/>
  <c r="Q24" i="19"/>
  <c r="Q31" i="19"/>
  <c r="Q45" i="19"/>
  <c r="Q49" i="19"/>
  <c r="A49" i="19" s="1"/>
  <c r="Q56" i="19"/>
  <c r="Q77" i="19"/>
  <c r="Q81" i="19"/>
  <c r="Q88" i="19"/>
  <c r="Q102" i="19"/>
  <c r="A102" i="19" s="1"/>
  <c r="T100" i="21"/>
  <c r="T45" i="21"/>
  <c r="T62" i="21"/>
  <c r="T46" i="21"/>
  <c r="T23" i="21"/>
  <c r="T71" i="21"/>
  <c r="T78" i="21"/>
  <c r="T22" i="21"/>
  <c r="T112" i="21"/>
  <c r="T44" i="21"/>
  <c r="T84" i="21"/>
  <c r="T85" i="21"/>
  <c r="T87" i="21"/>
  <c r="T28" i="21"/>
  <c r="T29" i="21"/>
  <c r="T32" i="21"/>
  <c r="T52" i="21"/>
  <c r="T54" i="21"/>
  <c r="T56" i="21"/>
  <c r="T92" i="21"/>
  <c r="T94" i="21"/>
  <c r="T95" i="21"/>
  <c r="T96" i="21"/>
  <c r="T37" i="21"/>
  <c r="T38" i="21"/>
  <c r="T39" i="21"/>
  <c r="T101" i="21"/>
  <c r="T103" i="21"/>
  <c r="T104" i="21"/>
  <c r="T60" i="21"/>
  <c r="T63" i="21"/>
  <c r="T64" i="21"/>
  <c r="T12" i="21"/>
  <c r="T13" i="21"/>
  <c r="T15" i="21"/>
  <c r="T16" i="21"/>
  <c r="T76" i="21"/>
  <c r="T80" i="21"/>
  <c r="T109" i="21"/>
  <c r="T48" i="21"/>
  <c r="T86" i="21"/>
  <c r="T88" i="21"/>
  <c r="T55" i="21"/>
  <c r="T30" i="21"/>
  <c r="T11" i="16"/>
  <c r="T12" i="16"/>
  <c r="T13" i="16"/>
  <c r="T14" i="16"/>
  <c r="T15" i="16"/>
  <c r="T84" i="16"/>
  <c r="T29" i="16"/>
  <c r="T30" i="16"/>
  <c r="T59" i="16"/>
  <c r="T60" i="16"/>
  <c r="T61" i="16"/>
  <c r="T63" i="16"/>
  <c r="T108" i="16"/>
  <c r="T79" i="21"/>
  <c r="T102" i="21"/>
  <c r="T61" i="21"/>
  <c r="T111" i="21"/>
  <c r="T70" i="21"/>
  <c r="T93" i="21"/>
  <c r="T36" i="21"/>
  <c r="T40" i="21"/>
  <c r="T47" i="21"/>
  <c r="T53" i="21"/>
  <c r="T20" i="21"/>
  <c r="T24" i="21"/>
  <c r="T31" i="21"/>
  <c r="T108" i="21"/>
  <c r="T21" i="21"/>
  <c r="T120" i="21"/>
  <c r="T69" i="21"/>
  <c r="T99" i="16"/>
  <c r="T103" i="16"/>
  <c r="T47" i="16"/>
  <c r="T118" i="16"/>
  <c r="T107" i="16"/>
  <c r="T37" i="16"/>
  <c r="T51" i="16"/>
  <c r="T83" i="16"/>
  <c r="T45" i="16"/>
  <c r="T93" i="16"/>
  <c r="T111" i="16"/>
  <c r="T92" i="16"/>
  <c r="T86" i="16"/>
  <c r="T101" i="16"/>
  <c r="T28" i="16"/>
  <c r="T55" i="16"/>
  <c r="T43" i="16"/>
  <c r="T78" i="16"/>
  <c r="T21" i="16"/>
  <c r="T27" i="16"/>
  <c r="T109" i="16"/>
  <c r="T110" i="16"/>
  <c r="T69" i="16"/>
  <c r="T71" i="16"/>
  <c r="T91" i="16"/>
  <c r="T95" i="16"/>
  <c r="T68" i="16"/>
  <c r="T52" i="16"/>
  <c r="T62" i="16"/>
  <c r="T70" i="16"/>
  <c r="T116" i="16"/>
  <c r="T87" i="16"/>
  <c r="T36" i="16"/>
  <c r="T31" i="16"/>
  <c r="D42" i="20" l="1"/>
  <c r="R44" i="20" s="1"/>
  <c r="D58" i="20"/>
  <c r="R62" i="20" s="1"/>
  <c r="D74" i="20"/>
  <c r="R77" i="20" s="1"/>
  <c r="D50" i="20"/>
  <c r="R57" i="20" s="1"/>
  <c r="D82" i="20"/>
  <c r="R88" i="20" s="1"/>
  <c r="D66" i="20"/>
  <c r="R66" i="20" s="1"/>
  <c r="D16" i="16"/>
  <c r="U19" i="16" s="1"/>
  <c r="D106" i="20"/>
  <c r="R109" i="20" s="1"/>
  <c r="D10" i="20"/>
  <c r="R15" i="20" s="1"/>
  <c r="D90" i="20"/>
  <c r="R93" i="20" s="1"/>
  <c r="D18" i="20"/>
  <c r="R23" i="20" s="1"/>
  <c r="D2" i="20"/>
  <c r="R7" i="20" s="1"/>
  <c r="D81" i="21"/>
  <c r="U81" i="21" s="1"/>
  <c r="Y81" i="21" s="1"/>
  <c r="D9" i="21"/>
  <c r="U10" i="21" s="1"/>
  <c r="D72" i="16"/>
  <c r="U72" i="16" s="1"/>
  <c r="D8" i="16"/>
  <c r="U10" i="16" s="1"/>
  <c r="D32" i="16"/>
  <c r="U39" i="16" s="1"/>
  <c r="D2" i="19"/>
  <c r="R5" i="19" s="1"/>
  <c r="D106" i="19"/>
  <c r="R113" i="19" s="1"/>
  <c r="D26" i="20"/>
  <c r="R33" i="20" s="1"/>
  <c r="D98" i="20"/>
  <c r="R104" i="20" s="1"/>
  <c r="D34" i="20"/>
  <c r="R38" i="20" s="1"/>
  <c r="D18" i="19"/>
  <c r="R21" i="19" s="1"/>
  <c r="D50" i="19"/>
  <c r="R50" i="19" s="1"/>
  <c r="V50" i="19" s="1"/>
  <c r="D66" i="19"/>
  <c r="R73" i="19" s="1"/>
  <c r="D34" i="19"/>
  <c r="R38" i="19" s="1"/>
  <c r="D82" i="19"/>
  <c r="R86" i="19" s="1"/>
  <c r="D90" i="19"/>
  <c r="D98" i="19"/>
  <c r="D74" i="19"/>
  <c r="D26" i="19"/>
  <c r="D42" i="19"/>
  <c r="D10" i="19"/>
  <c r="D58" i="19"/>
  <c r="D41" i="21"/>
  <c r="U45" i="21" s="1"/>
  <c r="D89" i="21"/>
  <c r="U91" i="21" s="1"/>
  <c r="D97" i="21"/>
  <c r="U99" i="21" s="1"/>
  <c r="D96" i="16"/>
  <c r="U98" i="16" s="1"/>
  <c r="D56" i="16"/>
  <c r="U56" i="16" s="1"/>
  <c r="D48" i="16"/>
  <c r="U49" i="16" s="1"/>
  <c r="D25" i="21"/>
  <c r="D105" i="21"/>
  <c r="D113" i="21"/>
  <c r="D65" i="21"/>
  <c r="D17" i="21"/>
  <c r="D33" i="21"/>
  <c r="D57" i="21"/>
  <c r="D73" i="21"/>
  <c r="D49" i="21"/>
  <c r="D80" i="16"/>
  <c r="U80" i="16" s="1"/>
  <c r="D112" i="16"/>
  <c r="U117" i="16" s="1"/>
  <c r="D24" i="16"/>
  <c r="U25" i="16" s="1"/>
  <c r="D88" i="16"/>
  <c r="U90" i="16" s="1"/>
  <c r="D40" i="16"/>
  <c r="U44" i="16" s="1"/>
  <c r="D64" i="16"/>
  <c r="U66" i="16" s="1"/>
  <c r="D104" i="16"/>
  <c r="U106" i="16" s="1"/>
  <c r="R75" i="20" l="1"/>
  <c r="R74" i="20"/>
  <c r="V74" i="20" s="1"/>
  <c r="R80" i="20"/>
  <c r="R79" i="20"/>
  <c r="R81" i="20"/>
  <c r="R78" i="20"/>
  <c r="R76" i="20"/>
  <c r="R65" i="20"/>
  <c r="R63" i="20"/>
  <c r="R64" i="20"/>
  <c r="R60" i="20"/>
  <c r="R58" i="20"/>
  <c r="R61" i="20"/>
  <c r="R59" i="20"/>
  <c r="R45" i="20"/>
  <c r="R49" i="20"/>
  <c r="R43" i="20"/>
  <c r="R46" i="20"/>
  <c r="R42" i="20"/>
  <c r="V42" i="20" s="1"/>
  <c r="R47" i="20"/>
  <c r="R48" i="20"/>
  <c r="R53" i="20"/>
  <c r="R55" i="20"/>
  <c r="R56" i="20"/>
  <c r="R54" i="20"/>
  <c r="R51" i="20"/>
  <c r="R50" i="20"/>
  <c r="V50" i="20" s="1"/>
  <c r="R52" i="20"/>
  <c r="R87" i="20"/>
  <c r="R83" i="20"/>
  <c r="R82" i="20"/>
  <c r="V82" i="20" s="1"/>
  <c r="R86" i="20"/>
  <c r="R68" i="20"/>
  <c r="R73" i="20"/>
  <c r="R67" i="20"/>
  <c r="R72" i="20"/>
  <c r="R110" i="20"/>
  <c r="R107" i="20"/>
  <c r="R111" i="20"/>
  <c r="R108" i="20"/>
  <c r="R106" i="20"/>
  <c r="V106" i="20" s="1"/>
  <c r="R112" i="20"/>
  <c r="R113" i="20"/>
  <c r="R90" i="20"/>
  <c r="V90" i="20" s="1"/>
  <c r="R97" i="20"/>
  <c r="R96" i="20"/>
  <c r="R92" i="20"/>
  <c r="R84" i="20"/>
  <c r="R85" i="20"/>
  <c r="R89" i="20"/>
  <c r="R70" i="20"/>
  <c r="R71" i="20"/>
  <c r="R69" i="20"/>
  <c r="R28" i="20"/>
  <c r="R25" i="20"/>
  <c r="R19" i="20"/>
  <c r="R16" i="20"/>
  <c r="R10" i="20"/>
  <c r="V10" i="20" s="1"/>
  <c r="R17" i="20"/>
  <c r="R14" i="20"/>
  <c r="R12" i="20"/>
  <c r="R13" i="20"/>
  <c r="R11" i="20"/>
  <c r="R3" i="20"/>
  <c r="R8" i="20"/>
  <c r="R9" i="20"/>
  <c r="U23" i="16"/>
  <c r="U17" i="16"/>
  <c r="U18" i="16"/>
  <c r="U21" i="16"/>
  <c r="U22" i="16"/>
  <c r="U16" i="16"/>
  <c r="Y16" i="16" s="1"/>
  <c r="U20" i="16"/>
  <c r="R20" i="20"/>
  <c r="R91" i="20"/>
  <c r="R24" i="20"/>
  <c r="R22" i="20"/>
  <c r="R18" i="20"/>
  <c r="V18" i="20" s="1"/>
  <c r="R94" i="20"/>
  <c r="R21" i="20"/>
  <c r="R95" i="20"/>
  <c r="R32" i="20"/>
  <c r="R5" i="20"/>
  <c r="R2" i="20"/>
  <c r="V2" i="20" s="1"/>
  <c r="R6" i="20"/>
  <c r="R4" i="20"/>
  <c r="R26" i="20"/>
  <c r="V26" i="20" s="1"/>
  <c r="R27" i="20"/>
  <c r="R30" i="20"/>
  <c r="R31" i="20"/>
  <c r="R103" i="20"/>
  <c r="R102" i="20"/>
  <c r="R101" i="20"/>
  <c r="R105" i="20"/>
  <c r="R98" i="20"/>
  <c r="V98" i="20" s="1"/>
  <c r="R99" i="20"/>
  <c r="R88" i="19"/>
  <c r="R84" i="19"/>
  <c r="R106" i="19"/>
  <c r="V106" i="19" s="1"/>
  <c r="R107" i="19"/>
  <c r="R110" i="19"/>
  <c r="R108" i="19"/>
  <c r="R112" i="19"/>
  <c r="R111" i="19"/>
  <c r="R109" i="19"/>
  <c r="R87" i="19"/>
  <c r="R82" i="19"/>
  <c r="V82" i="19" s="1"/>
  <c r="R83" i="19"/>
  <c r="R85" i="19"/>
  <c r="R71" i="19"/>
  <c r="R70" i="19"/>
  <c r="R72" i="19"/>
  <c r="R66" i="19"/>
  <c r="V66" i="19" s="1"/>
  <c r="R68" i="19"/>
  <c r="R69" i="19"/>
  <c r="R67" i="19"/>
  <c r="R35" i="19"/>
  <c r="R23" i="19"/>
  <c r="R24" i="19"/>
  <c r="R19" i="19"/>
  <c r="R22" i="19"/>
  <c r="R18" i="19"/>
  <c r="V18" i="19" s="1"/>
  <c r="R20" i="19"/>
  <c r="R25" i="19"/>
  <c r="R8" i="19"/>
  <c r="R3" i="19"/>
  <c r="R7" i="19"/>
  <c r="R9" i="19"/>
  <c r="R4" i="19"/>
  <c r="R2" i="19"/>
  <c r="V2" i="19" s="1"/>
  <c r="R6" i="19"/>
  <c r="U95" i="21"/>
  <c r="U93" i="21"/>
  <c r="U96" i="21"/>
  <c r="U90" i="21"/>
  <c r="U94" i="21"/>
  <c r="U97" i="21"/>
  <c r="U98" i="21"/>
  <c r="U88" i="21"/>
  <c r="U87" i="21"/>
  <c r="U84" i="21"/>
  <c r="U82" i="21"/>
  <c r="U85" i="21"/>
  <c r="U83" i="21"/>
  <c r="U86" i="21"/>
  <c r="U16" i="21"/>
  <c r="U11" i="21"/>
  <c r="U15" i="21"/>
  <c r="U13" i="21"/>
  <c r="U9" i="21"/>
  <c r="U14" i="21"/>
  <c r="U12" i="21"/>
  <c r="U47" i="21"/>
  <c r="U46" i="21"/>
  <c r="U43" i="21"/>
  <c r="U44" i="21"/>
  <c r="U41" i="21"/>
  <c r="U42" i="21"/>
  <c r="U48" i="21"/>
  <c r="U113" i="16"/>
  <c r="U118" i="16"/>
  <c r="U101" i="16"/>
  <c r="U96" i="16"/>
  <c r="Y80" i="16" s="1"/>
  <c r="U99" i="16"/>
  <c r="U86" i="16"/>
  <c r="Y72" i="16"/>
  <c r="U73" i="16"/>
  <c r="U79" i="16"/>
  <c r="U77" i="16"/>
  <c r="U78" i="16"/>
  <c r="U76" i="16"/>
  <c r="U75" i="16"/>
  <c r="U74" i="16"/>
  <c r="U37" i="16"/>
  <c r="U38" i="16"/>
  <c r="U32" i="16"/>
  <c r="U35" i="16"/>
  <c r="U36" i="16"/>
  <c r="U34" i="16"/>
  <c r="U33" i="16"/>
  <c r="U59" i="16"/>
  <c r="U8" i="16"/>
  <c r="U14" i="16"/>
  <c r="U13" i="16"/>
  <c r="U12" i="16"/>
  <c r="U15" i="16"/>
  <c r="U9" i="16"/>
  <c r="U11" i="16"/>
  <c r="U63" i="16"/>
  <c r="U24" i="16"/>
  <c r="U27" i="16"/>
  <c r="U48" i="16"/>
  <c r="U53" i="16"/>
  <c r="U55" i="16"/>
  <c r="U26" i="16"/>
  <c r="U62" i="16"/>
  <c r="U54" i="16"/>
  <c r="U50" i="16"/>
  <c r="U51" i="16"/>
  <c r="U105" i="16"/>
  <c r="U60" i="16"/>
  <c r="U52" i="16"/>
  <c r="R55" i="19"/>
  <c r="R51" i="19"/>
  <c r="R52" i="19"/>
  <c r="R56" i="19"/>
  <c r="R57" i="19"/>
  <c r="R53" i="19"/>
  <c r="R54" i="19"/>
  <c r="R35" i="20"/>
  <c r="R40" i="20"/>
  <c r="R39" i="20"/>
  <c r="R41" i="20"/>
  <c r="R37" i="20"/>
  <c r="R36" i="20"/>
  <c r="R34" i="20"/>
  <c r="R100" i="20"/>
  <c r="V66" i="20"/>
  <c r="R29" i="20"/>
  <c r="R34" i="19"/>
  <c r="V34" i="19" s="1"/>
  <c r="R37" i="19"/>
  <c r="R36" i="19"/>
  <c r="R39" i="19"/>
  <c r="R41" i="19"/>
  <c r="R40" i="19"/>
  <c r="R91" i="19"/>
  <c r="R93" i="19"/>
  <c r="R90" i="19"/>
  <c r="V90" i="19" s="1"/>
  <c r="R94" i="19"/>
  <c r="R92" i="19"/>
  <c r="R97" i="19"/>
  <c r="R96" i="19"/>
  <c r="R95" i="19"/>
  <c r="R89" i="19"/>
  <c r="R103" i="19"/>
  <c r="R105" i="19"/>
  <c r="R102" i="19"/>
  <c r="R98" i="19"/>
  <c r="V98" i="19" s="1"/>
  <c r="R99" i="19"/>
  <c r="R104" i="19"/>
  <c r="R100" i="19"/>
  <c r="R101" i="19"/>
  <c r="R31" i="19"/>
  <c r="R32" i="19"/>
  <c r="R26" i="19"/>
  <c r="V26" i="19" s="1"/>
  <c r="R33" i="19"/>
  <c r="R27" i="19"/>
  <c r="R29" i="19"/>
  <c r="R30" i="19"/>
  <c r="R28" i="19"/>
  <c r="R17" i="19"/>
  <c r="R14" i="19"/>
  <c r="R12" i="19"/>
  <c r="R16" i="19"/>
  <c r="R10" i="19"/>
  <c r="V10" i="19" s="1"/>
  <c r="R13" i="19"/>
  <c r="R11" i="19"/>
  <c r="R15" i="19"/>
  <c r="R61" i="19"/>
  <c r="R62" i="19"/>
  <c r="R64" i="19"/>
  <c r="R59" i="19"/>
  <c r="R65" i="19"/>
  <c r="R58" i="19"/>
  <c r="V58" i="19" s="1"/>
  <c r="R60" i="19"/>
  <c r="R63" i="19"/>
  <c r="R44" i="19"/>
  <c r="R46" i="19"/>
  <c r="R48" i="19"/>
  <c r="R42" i="19"/>
  <c r="V42" i="19" s="1"/>
  <c r="R43" i="19"/>
  <c r="R49" i="19"/>
  <c r="R47" i="19"/>
  <c r="R45" i="19"/>
  <c r="R78" i="19"/>
  <c r="R74" i="19"/>
  <c r="V74" i="19" s="1"/>
  <c r="R77" i="19"/>
  <c r="R79" i="19"/>
  <c r="R75" i="19"/>
  <c r="R76" i="19"/>
  <c r="R81" i="19"/>
  <c r="R80" i="19"/>
  <c r="U92" i="21"/>
  <c r="U101" i="21"/>
  <c r="U104" i="21"/>
  <c r="U89" i="21"/>
  <c r="U103" i="21"/>
  <c r="U102" i="21"/>
  <c r="U100" i="21"/>
  <c r="U114" i="16"/>
  <c r="U57" i="16"/>
  <c r="U61" i="16"/>
  <c r="U83" i="16"/>
  <c r="U119" i="16"/>
  <c r="U112" i="16"/>
  <c r="U103" i="16"/>
  <c r="U102" i="16"/>
  <c r="U58" i="16"/>
  <c r="U87" i="16"/>
  <c r="U116" i="16"/>
  <c r="U115" i="16"/>
  <c r="U97" i="16"/>
  <c r="U30" i="16"/>
  <c r="U42" i="16"/>
  <c r="U85" i="16"/>
  <c r="U81" i="16"/>
  <c r="U46" i="16"/>
  <c r="U31" i="16"/>
  <c r="U29" i="16"/>
  <c r="U40" i="16"/>
  <c r="Y40" i="16" s="1"/>
  <c r="U82" i="16"/>
  <c r="U100" i="16"/>
  <c r="U47" i="16"/>
  <c r="U28" i="16"/>
  <c r="U64" i="16"/>
  <c r="U45" i="16"/>
  <c r="U84" i="16"/>
  <c r="U65" i="16"/>
  <c r="U70" i="16"/>
  <c r="U67" i="16"/>
  <c r="U75" i="21"/>
  <c r="U79" i="21"/>
  <c r="U74" i="21"/>
  <c r="U80" i="21"/>
  <c r="U78" i="21"/>
  <c r="U76" i="21"/>
  <c r="U77" i="21"/>
  <c r="U73" i="21"/>
  <c r="U61" i="21"/>
  <c r="U59" i="21"/>
  <c r="U64" i="21"/>
  <c r="U62" i="21"/>
  <c r="U63" i="21"/>
  <c r="U60" i="21"/>
  <c r="U57" i="21"/>
  <c r="U58" i="21"/>
  <c r="U39" i="21"/>
  <c r="U40" i="21"/>
  <c r="U37" i="21"/>
  <c r="U33" i="21"/>
  <c r="U38" i="21"/>
  <c r="U35" i="21"/>
  <c r="U36" i="21"/>
  <c r="U34" i="21"/>
  <c r="U71" i="21"/>
  <c r="U69" i="21"/>
  <c r="U72" i="21"/>
  <c r="U65" i="21"/>
  <c r="U67" i="21"/>
  <c r="U66" i="21"/>
  <c r="U68" i="21"/>
  <c r="U70" i="21"/>
  <c r="U27" i="21"/>
  <c r="U28" i="21"/>
  <c r="U29" i="21"/>
  <c r="U32" i="21"/>
  <c r="U30" i="21"/>
  <c r="U26" i="21"/>
  <c r="U31" i="21"/>
  <c r="U25" i="21"/>
  <c r="U114" i="21"/>
  <c r="U120" i="21"/>
  <c r="U119" i="21"/>
  <c r="U118" i="21"/>
  <c r="U116" i="21"/>
  <c r="U113" i="21"/>
  <c r="Y113" i="21" s="1"/>
  <c r="U117" i="21"/>
  <c r="U115" i="21"/>
  <c r="U49" i="21"/>
  <c r="U54" i="21"/>
  <c r="U55" i="21"/>
  <c r="U52" i="21"/>
  <c r="U53" i="21"/>
  <c r="U51" i="21"/>
  <c r="U56" i="21"/>
  <c r="U50" i="21"/>
  <c r="U17" i="21"/>
  <c r="U23" i="21"/>
  <c r="U22" i="21"/>
  <c r="U21" i="21"/>
  <c r="U19" i="21"/>
  <c r="U24" i="21"/>
  <c r="U20" i="21"/>
  <c r="U18" i="21"/>
  <c r="U110" i="21"/>
  <c r="U105" i="21"/>
  <c r="U109" i="21"/>
  <c r="U107" i="21"/>
  <c r="U111" i="21"/>
  <c r="U108" i="21"/>
  <c r="U106" i="21"/>
  <c r="U112" i="21"/>
  <c r="U41" i="16"/>
  <c r="U69" i="16"/>
  <c r="U43" i="16"/>
  <c r="U111" i="16"/>
  <c r="U107" i="16"/>
  <c r="U110" i="16"/>
  <c r="U92" i="16"/>
  <c r="U94" i="16"/>
  <c r="U104" i="16"/>
  <c r="U108" i="16"/>
  <c r="U88" i="16"/>
  <c r="U89" i="16"/>
  <c r="U93" i="16"/>
  <c r="U95" i="16"/>
  <c r="U109" i="16"/>
  <c r="U91" i="16"/>
  <c r="U68" i="16"/>
  <c r="U71" i="16"/>
  <c r="Y8" i="16" l="1"/>
  <c r="V58" i="20"/>
  <c r="Y73" i="21"/>
  <c r="Y57" i="21"/>
  <c r="V34" i="20"/>
  <c r="Y97" i="21"/>
  <c r="Y17" i="21"/>
  <c r="Y9" i="21"/>
  <c r="Y41" i="21"/>
  <c r="Y89" i="21"/>
  <c r="Y56" i="16"/>
  <c r="Y112" i="16"/>
  <c r="Y96" i="16"/>
  <c r="Y32" i="16"/>
  <c r="Y48" i="16"/>
  <c r="Y24" i="16"/>
  <c r="Y88" i="16"/>
  <c r="Y64" i="16"/>
  <c r="Q42" i="19"/>
  <c r="Y65" i="21"/>
  <c r="Y25" i="21"/>
  <c r="Y49" i="21"/>
  <c r="Y105" i="21"/>
  <c r="Y33" i="21"/>
  <c r="Y104" i="16"/>
  <c r="A112" i="19" l="1"/>
  <c r="A113" i="19"/>
  <c r="A105" i="19"/>
  <c r="A93" i="19"/>
  <c r="A104" i="19"/>
  <c r="A97" i="19"/>
  <c r="A96" i="19"/>
  <c r="A95" i="19"/>
  <c r="A87" i="19"/>
  <c r="A89" i="19"/>
  <c r="A86" i="19"/>
  <c r="A85" i="19"/>
  <c r="A81" i="19"/>
  <c r="A77" i="19"/>
  <c r="A80" i="19"/>
  <c r="A69" i="19"/>
  <c r="A78" i="19"/>
  <c r="A70" i="19"/>
  <c r="A72" i="19"/>
  <c r="A73" i="19"/>
  <c r="A64" i="19"/>
  <c r="A63" i="19"/>
  <c r="A61" i="19"/>
  <c r="A65" i="19"/>
  <c r="A53" i="19"/>
  <c r="A54" i="19"/>
  <c r="A46" i="19"/>
  <c r="A48" i="19"/>
  <c r="A45" i="19"/>
  <c r="A41" i="19"/>
  <c r="A37" i="19"/>
  <c r="A40" i="19"/>
  <c r="A32" i="19"/>
  <c r="A33" i="19"/>
  <c r="A29" i="19"/>
  <c r="A24" i="19"/>
  <c r="A17" i="19"/>
  <c r="A21" i="19"/>
  <c r="A15" i="19"/>
  <c r="A16" i="19"/>
  <c r="A9" i="19"/>
  <c r="A13" i="19"/>
  <c r="A5" i="19"/>
  <c r="A101" i="19"/>
  <c r="A57" i="19"/>
  <c r="A8" i="19"/>
  <c r="A7" i="19"/>
  <c r="A79" i="19"/>
  <c r="A6" i="19"/>
  <c r="A23" i="19"/>
  <c r="A47" i="19"/>
  <c r="A111" i="19"/>
  <c r="A71" i="19"/>
  <c r="A110" i="19"/>
  <c r="A38" i="19"/>
  <c r="A30" i="19"/>
  <c r="A109" i="19"/>
  <c r="A94" i="19"/>
  <c r="A39" i="19"/>
  <c r="A14" i="19"/>
  <c r="A103" i="19"/>
  <c r="A55" i="19"/>
  <c r="A22" i="19"/>
  <c r="A31" i="19"/>
  <c r="A62" i="19"/>
  <c r="A56" i="19"/>
  <c r="A88" i="19"/>
  <c r="A102" i="16" l="1"/>
  <c r="A87" i="16"/>
  <c r="A120" i="21"/>
  <c r="A101" i="21"/>
  <c r="A96" i="21"/>
  <c r="A79" i="21"/>
  <c r="A70" i="21"/>
  <c r="A111" i="20"/>
  <c r="A73" i="20"/>
  <c r="A40" i="20"/>
  <c r="A110" i="20"/>
  <c r="A109" i="20"/>
  <c r="A113" i="20"/>
  <c r="A112" i="20"/>
  <c r="A103" i="20"/>
  <c r="A101" i="20"/>
  <c r="A105" i="20"/>
  <c r="A104" i="20"/>
  <c r="A102" i="20"/>
  <c r="A95" i="20"/>
  <c r="A94" i="20"/>
  <c r="A97" i="20"/>
  <c r="A96" i="20"/>
  <c r="A93" i="20"/>
  <c r="A86" i="20"/>
  <c r="A85" i="20"/>
  <c r="A88" i="20"/>
  <c r="A89" i="20"/>
  <c r="A87" i="20"/>
  <c r="A80" i="20"/>
  <c r="A78" i="20"/>
  <c r="A79" i="20"/>
  <c r="A77" i="20"/>
  <c r="A71" i="20"/>
  <c r="A69" i="20"/>
  <c r="A72" i="20"/>
  <c r="A70" i="20"/>
  <c r="A63" i="20"/>
  <c r="A64" i="20"/>
  <c r="A62" i="20"/>
  <c r="A61" i="20"/>
  <c r="A57" i="20"/>
  <c r="A65" i="20"/>
  <c r="A55" i="20"/>
  <c r="A53" i="20"/>
  <c r="A56" i="20"/>
  <c r="A46" i="20"/>
  <c r="A54" i="20"/>
  <c r="A45" i="20"/>
  <c r="A49" i="20"/>
  <c r="A47" i="20"/>
  <c r="A7" i="20"/>
  <c r="A48" i="20"/>
  <c r="A13" i="20"/>
  <c r="A37" i="20"/>
  <c r="A38" i="20"/>
  <c r="A5" i="20"/>
  <c r="A41" i="20"/>
  <c r="A23" i="20"/>
  <c r="A8" i="20"/>
  <c r="A30" i="20"/>
  <c r="A15" i="20"/>
  <c r="A25" i="20"/>
  <c r="A24" i="20"/>
  <c r="A39" i="20"/>
  <c r="A9" i="20"/>
  <c r="A33" i="20"/>
  <c r="A17" i="20"/>
  <c r="A32" i="20"/>
  <c r="A14" i="20"/>
  <c r="A6" i="20"/>
  <c r="A16" i="20"/>
  <c r="A29" i="20"/>
  <c r="A31" i="20"/>
  <c r="A21" i="20"/>
  <c r="A22" i="20"/>
  <c r="A111" i="16"/>
  <c r="A117" i="16"/>
  <c r="A46" i="16"/>
  <c r="A116" i="16"/>
  <c r="A94" i="16"/>
  <c r="A51" i="16"/>
  <c r="A71" i="16"/>
  <c r="A92" i="16"/>
  <c r="A14" i="16"/>
  <c r="A85" i="16"/>
  <c r="A110" i="21"/>
  <c r="A118" i="21"/>
  <c r="A95" i="21"/>
  <c r="A29" i="21"/>
  <c r="A32" i="21"/>
  <c r="A112" i="21"/>
  <c r="A44" i="21"/>
  <c r="A56" i="21"/>
  <c r="A92" i="21"/>
  <c r="A87" i="21"/>
  <c r="A28" i="21"/>
  <c r="A119" i="21"/>
  <c r="A117" i="21"/>
  <c r="A46" i="21"/>
  <c r="A23" i="21"/>
  <c r="A84" i="21"/>
  <c r="A85" i="21"/>
  <c r="A94" i="21"/>
  <c r="A48" i="21"/>
  <c r="A76" i="21"/>
  <c r="A64" i="21"/>
  <c r="A38" i="21"/>
  <c r="A39" i="21"/>
  <c r="A86" i="21"/>
  <c r="A16" i="21"/>
  <c r="A104" i="21"/>
  <c r="A60" i="21"/>
  <c r="A63" i="21"/>
  <c r="A37" i="21"/>
  <c r="A52" i="21"/>
  <c r="A54" i="21"/>
  <c r="A15" i="21"/>
  <c r="A103" i="21"/>
  <c r="A109" i="21"/>
  <c r="A93" i="21"/>
  <c r="A20" i="21"/>
  <c r="A111" i="21"/>
  <c r="A55" i="21"/>
  <c r="A30" i="21"/>
  <c r="A108" i="21"/>
  <c r="A40" i="21"/>
  <c r="A47" i="21"/>
  <c r="A102" i="21"/>
  <c r="A61" i="21"/>
  <c r="A80" i="21"/>
  <c r="A12" i="21"/>
  <c r="A13" i="21"/>
  <c r="A36" i="21"/>
  <c r="A88" i="21"/>
  <c r="A116" i="21"/>
  <c r="A14" i="21"/>
  <c r="A62" i="21"/>
  <c r="A31" i="21"/>
  <c r="A71" i="21"/>
  <c r="A72" i="21"/>
  <c r="A68" i="21"/>
  <c r="A45" i="21"/>
  <c r="A22" i="21"/>
  <c r="A53" i="21"/>
  <c r="A69" i="21"/>
  <c r="A24" i="21"/>
  <c r="A21" i="21"/>
  <c r="A100" i="21"/>
  <c r="A78" i="21"/>
  <c r="A77" i="21"/>
  <c r="A108" i="16"/>
  <c r="A109" i="16"/>
  <c r="A30" i="16"/>
  <c r="A69" i="16"/>
  <c r="A13" i="16"/>
  <c r="A11" i="16"/>
  <c r="A68" i="16"/>
  <c r="A63" i="16"/>
  <c r="A39" i="16"/>
  <c r="A86" i="16"/>
  <c r="A52" i="16"/>
  <c r="A110" i="16"/>
  <c r="A77" i="16"/>
  <c r="A83" i="16"/>
  <c r="A67" i="16"/>
  <c r="A28" i="16"/>
  <c r="A44" i="16"/>
  <c r="A27" i="16"/>
  <c r="A76" i="16"/>
  <c r="A93" i="16"/>
  <c r="A55" i="16"/>
  <c r="A79" i="16"/>
  <c r="A38" i="16"/>
  <c r="A62" i="16"/>
  <c r="A107" i="16"/>
  <c r="A115" i="16"/>
  <c r="A103" i="16"/>
  <c r="A21" i="16"/>
  <c r="A95" i="16"/>
  <c r="A84" i="16"/>
  <c r="A47" i="16"/>
  <c r="A70" i="16"/>
  <c r="A12" i="16"/>
  <c r="A29" i="16"/>
  <c r="A36" i="16"/>
  <c r="A61" i="16"/>
  <c r="A75" i="16"/>
  <c r="A22" i="16"/>
  <c r="A45" i="16"/>
  <c r="A53" i="16"/>
  <c r="A118" i="16"/>
  <c r="A59" i="16"/>
  <c r="A31" i="16"/>
  <c r="A54" i="16"/>
  <c r="A99" i="16"/>
  <c r="A78" i="16"/>
  <c r="A43" i="16"/>
  <c r="A19" i="16"/>
  <c r="A35" i="16"/>
  <c r="A101" i="16"/>
  <c r="A15" i="16"/>
  <c r="A91" i="16"/>
  <c r="A37" i="16"/>
  <c r="A20" i="16"/>
  <c r="A100" i="16"/>
  <c r="A60" i="16"/>
</calcChain>
</file>

<file path=xl/comments1.xml><?xml version="1.0" encoding="utf-8"?>
<comments xmlns="http://schemas.openxmlformats.org/spreadsheetml/2006/main">
  <authors>
    <author>kabinet</author>
  </authors>
  <commentList>
    <comment ref="U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1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kabinet</author>
  </authors>
  <commentList>
    <comment ref="D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4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6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1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kabinet</author>
  </authors>
  <commentList>
    <comment ref="V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1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kabinet</author>
  </authors>
  <commentList>
    <comment ref="D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6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7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1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kabinet</author>
  </authors>
  <commentList>
    <comment ref="R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kabinet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8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kabinet</author>
  </authors>
  <commentList>
    <comment ref="S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D9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8.xml><?xml version="1.0" encoding="utf-8"?>
<comments xmlns="http://schemas.openxmlformats.org/spreadsheetml/2006/main">
  <authors>
    <author>kabinet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6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7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90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D9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10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<sst xmlns="http://schemas.openxmlformats.org/spreadsheetml/2006/main" count="3817" uniqueCount="600">
  <si>
    <t>Ročník</t>
  </si>
  <si>
    <t>60 m</t>
  </si>
  <si>
    <t>Skok daleký</t>
  </si>
  <si>
    <t>Hod míčkem</t>
  </si>
  <si>
    <t>800 m</t>
  </si>
  <si>
    <t>výkon</t>
  </si>
  <si>
    <t>body</t>
  </si>
  <si>
    <t>Body</t>
  </si>
  <si>
    <t>Skok vysoký</t>
  </si>
  <si>
    <t>Vrh koulí</t>
  </si>
  <si>
    <t>1 000 m</t>
  </si>
  <si>
    <t>Pořadí</t>
  </si>
  <si>
    <t>bodů</t>
  </si>
  <si>
    <t>:</t>
  </si>
  <si>
    <t>600 m</t>
  </si>
  <si>
    <t>Příjmení, jméno</t>
  </si>
  <si>
    <t>Škola:</t>
  </si>
  <si>
    <t>ATLETICKÝ  ČTYŘBOJ</t>
  </si>
  <si>
    <t>STARŠÍ ŽÁCI</t>
  </si>
  <si>
    <t>STARŠÍ ŽÁKYNĚ</t>
  </si>
  <si>
    <t>škola</t>
  </si>
  <si>
    <t>ATLETICKÝ  ČTYŘBOJ  ---   MLADŠÍ ŽÁCI</t>
  </si>
  <si>
    <t>ATLETICKÝ  ČTYŘBOJ  ---   MLADŠÍ ŽÁKYNĚ</t>
  </si>
  <si>
    <t>Gelnarová Nikol</t>
  </si>
  <si>
    <t>Pelikánová Šárka</t>
  </si>
  <si>
    <t>Trilecová Mariana</t>
  </si>
  <si>
    <t>Stryjová Jana</t>
  </si>
  <si>
    <t>Valošková Karolína</t>
  </si>
  <si>
    <t>ZŠ Srbská</t>
  </si>
  <si>
    <t>Kokošková, Klára</t>
  </si>
  <si>
    <t>Tlolková, Tereza</t>
  </si>
  <si>
    <t>Matušková, Valérie</t>
  </si>
  <si>
    <t>Do Ngoc Khanh Van, Lucie</t>
  </si>
  <si>
    <t>Podgrabinská Amálie</t>
  </si>
  <si>
    <t>ZŠ Krestova</t>
  </si>
  <si>
    <t>Kožušníková Nela</t>
  </si>
  <si>
    <t>Staňková Anežka</t>
  </si>
  <si>
    <t>Mizunová Michaela</t>
  </si>
  <si>
    <t>Procházková Veronika</t>
  </si>
  <si>
    <t>Sládková Beáta</t>
  </si>
  <si>
    <t>ZŠ Březinova</t>
  </si>
  <si>
    <t>Kožušníková Alexandra</t>
  </si>
  <si>
    <t>Kobzová Marie</t>
  </si>
  <si>
    <t>Kiesewetterová Emma</t>
  </si>
  <si>
    <t>Liberdová Julie</t>
  </si>
  <si>
    <t>Šrámková Sofie</t>
  </si>
  <si>
    <t>ZŠ Volgogradská</t>
  </si>
  <si>
    <t>Novotná Daniela</t>
  </si>
  <si>
    <t>Jandová Šarlota</t>
  </si>
  <si>
    <t>Ďurčeková Adéla</t>
  </si>
  <si>
    <t>Tran Ela</t>
  </si>
  <si>
    <t>ZŠ Mitušova</t>
  </si>
  <si>
    <t>Karolína Matoušková</t>
  </si>
  <si>
    <t>Viktorie Žárníková</t>
  </si>
  <si>
    <t>Adéla Krůzová</t>
  </si>
  <si>
    <t>Amélie Tichá</t>
  </si>
  <si>
    <t>Markéta Kusýnova</t>
  </si>
  <si>
    <t>ZŠ a MŠ Svinov</t>
  </si>
  <si>
    <t>Lasoňová Tereza</t>
  </si>
  <si>
    <t>Hubníková Tereza</t>
  </si>
  <si>
    <t>Riesová Natálie</t>
  </si>
  <si>
    <t>Havlásková Sára</t>
  </si>
  <si>
    <t>Sekaninová Tina</t>
  </si>
  <si>
    <t>ZŠ Šenov</t>
  </si>
  <si>
    <t>Mlejová Barbora</t>
  </si>
  <si>
    <t>Staníková Adéla</t>
  </si>
  <si>
    <t>Šostá Zuzana</t>
  </si>
  <si>
    <t>Skotnicová Bára</t>
  </si>
  <si>
    <t>Kalubcová Viktorie</t>
  </si>
  <si>
    <t>ZŠ Provaznická</t>
  </si>
  <si>
    <t>Zrubková Tereza</t>
  </si>
  <si>
    <t>Malíková Amálie</t>
  </si>
  <si>
    <t>Remišová Adéla</t>
  </si>
  <si>
    <t>Maliníková Julie</t>
  </si>
  <si>
    <t>Ostrava-Michálkovice</t>
  </si>
  <si>
    <t>Martinková Ellen</t>
  </si>
  <si>
    <t>Medvecová Magdaléna</t>
  </si>
  <si>
    <t>Zubková Beáta</t>
  </si>
  <si>
    <t>Vavříčková Michaela</t>
  </si>
  <si>
    <t>ZŠ Odstrčilova</t>
  </si>
  <si>
    <t>Novotná Michaela</t>
  </si>
  <si>
    <t>Stepanenko Diana</t>
  </si>
  <si>
    <t>Bušovová Adéla</t>
  </si>
  <si>
    <t>Holá Isabella</t>
  </si>
  <si>
    <t>Burešová Amálie</t>
  </si>
  <si>
    <t>ZŠ Dětská</t>
  </si>
  <si>
    <t>Julie Biolková</t>
  </si>
  <si>
    <t>Marie Vašutová</t>
  </si>
  <si>
    <t>Tereza Štěpánová</t>
  </si>
  <si>
    <t>Klára Zmeškalová</t>
  </si>
  <si>
    <t>Klára Štěpánková</t>
  </si>
  <si>
    <t>Sportovní gymnázium</t>
  </si>
  <si>
    <t>Tereza Burdová</t>
  </si>
  <si>
    <t>Svobodová Beáta</t>
  </si>
  <si>
    <t>Marie Sehnalová</t>
  </si>
  <si>
    <t>Nela Hebdová</t>
  </si>
  <si>
    <t>Zuzana Matušková</t>
  </si>
  <si>
    <t>ZŠ Klímkovice</t>
  </si>
  <si>
    <t>Kramárová Adéla</t>
  </si>
  <si>
    <t>Machová Sofie</t>
  </si>
  <si>
    <t>Budzowská Natálie</t>
  </si>
  <si>
    <t>Varadi Adriana</t>
  </si>
  <si>
    <t>ZŠ Dvorského</t>
  </si>
  <si>
    <t>Michaela Fojtová</t>
  </si>
  <si>
    <t>Michaela Nevrlá</t>
  </si>
  <si>
    <t>Nikol Chvostková</t>
  </si>
  <si>
    <t>Patricie Skupinová</t>
  </si>
  <si>
    <t>Ema Cagalová</t>
  </si>
  <si>
    <t>ZŠ Porubská 832</t>
  </si>
  <si>
    <t>Čajková Valérie</t>
  </si>
  <si>
    <t>Křižáková Laura</t>
  </si>
  <si>
    <t>Procházková Zuzana</t>
  </si>
  <si>
    <t>Kadelová Laura</t>
  </si>
  <si>
    <t>Kondášová Veronika</t>
  </si>
  <si>
    <t>ZŠ Lukášové a Klegova</t>
  </si>
  <si>
    <t>Rojíčková Eliška</t>
  </si>
  <si>
    <t>Štenclová Markéta</t>
  </si>
  <si>
    <t>Spáčilová Karolína</t>
  </si>
  <si>
    <t>Krušinová Aneta</t>
  </si>
  <si>
    <t>Gajdorusová</t>
  </si>
  <si>
    <t>ZŠ Bulharská</t>
  </si>
  <si>
    <t>Miková Helena</t>
  </si>
  <si>
    <t>Helmová Anna</t>
  </si>
  <si>
    <t>Riedlová Hana</t>
  </si>
  <si>
    <t>Pešátová Kateřina</t>
  </si>
  <si>
    <t>Gelnarová Anežka</t>
  </si>
  <si>
    <t>ZŠ Krásné pole</t>
  </si>
  <si>
    <t>Staňková Tereza</t>
  </si>
  <si>
    <t>Legerská Thea</t>
  </si>
  <si>
    <t>Chlebovská Elen</t>
  </si>
  <si>
    <t>Plešková Amálie</t>
  </si>
  <si>
    <t>Halfarová Evelyn</t>
  </si>
  <si>
    <t>ZŠ PORG</t>
  </si>
  <si>
    <t>Staškovanová Katarína</t>
  </si>
  <si>
    <t>Vinarská Alex</t>
  </si>
  <si>
    <t>Berousková Eliška</t>
  </si>
  <si>
    <t>Kopřivová Tereza</t>
  </si>
  <si>
    <t>Zdražilová Marie</t>
  </si>
  <si>
    <t>ZŠ Petřkocice</t>
  </si>
  <si>
    <t>Trojáková Dominka</t>
  </si>
  <si>
    <t>Said Zohra</t>
  </si>
  <si>
    <t>Břesková Elen</t>
  </si>
  <si>
    <t>Hadravová Lily Mia</t>
  </si>
  <si>
    <t>Grunspanová Mia</t>
  </si>
  <si>
    <t>ZŠ Škarvady</t>
  </si>
  <si>
    <t>Bednaříková Rozálie</t>
  </si>
  <si>
    <t>Jarošová Veronika</t>
  </si>
  <si>
    <t>Kaminská Simona</t>
  </si>
  <si>
    <t>Procházková Tereza</t>
  </si>
  <si>
    <t>ZŠ Šeříkova</t>
  </si>
  <si>
    <t>Ruferová Julie</t>
  </si>
  <si>
    <t>Vajdová Veronika</t>
  </si>
  <si>
    <t>Račáková Tereza</t>
  </si>
  <si>
    <t>Lomnická Ester</t>
  </si>
  <si>
    <t>Pyšnová Dominika</t>
  </si>
  <si>
    <t>ZŠ a MŠ Polom</t>
  </si>
  <si>
    <t>Bergrová Adriana</t>
  </si>
  <si>
    <t>Szabadosz Martin</t>
  </si>
  <si>
    <t>Šlejhar Rostislav</t>
  </si>
  <si>
    <t>Friedrich Denis</t>
  </si>
  <si>
    <t>Vach Kristián</t>
  </si>
  <si>
    <t>Vengloř Lukáš</t>
  </si>
  <si>
    <t>Hranický, Daniel</t>
  </si>
  <si>
    <t>Podešva, Petr</t>
  </si>
  <si>
    <t>Malchárek, Adam</t>
  </si>
  <si>
    <t>Petřík, Tomáš</t>
  </si>
  <si>
    <t>Prosko Milan</t>
  </si>
  <si>
    <t>Gotz Filip</t>
  </si>
  <si>
    <t>Kampík Filip</t>
  </si>
  <si>
    <t>Surowka Patrik</t>
  </si>
  <si>
    <t>Lazar Lukáš</t>
  </si>
  <si>
    <t>Šuhaj Ondřej</t>
  </si>
  <si>
    <t>Chovanec Simon</t>
  </si>
  <si>
    <t>Vojtěch Karásek</t>
  </si>
  <si>
    <t>Neckář Jan</t>
  </si>
  <si>
    <t>Novák David</t>
  </si>
  <si>
    <t xml:space="preserve">Gym. Volgogradská </t>
  </si>
  <si>
    <t>Tomis Samuel</t>
  </si>
  <si>
    <t>Žiga Ondřej</t>
  </si>
  <si>
    <t>Jaroš Jakub</t>
  </si>
  <si>
    <t>Krupa David</t>
  </si>
  <si>
    <t>Kula Samuel</t>
  </si>
  <si>
    <t>Horváth Marek</t>
  </si>
  <si>
    <t>Kraus Adam</t>
  </si>
  <si>
    <t>Kovář Vojtěch</t>
  </si>
  <si>
    <t>Machel Adam</t>
  </si>
  <si>
    <t>ZŠ Spartakovců</t>
  </si>
  <si>
    <t>Jáchym Oršulík</t>
  </si>
  <si>
    <t>Chytil Lukáš</t>
  </si>
  <si>
    <t>Martin Mezei</t>
  </si>
  <si>
    <t>Radoslav Gajdoš</t>
  </si>
  <si>
    <t>Daniel Holub</t>
  </si>
  <si>
    <t>Farkaš Michal</t>
  </si>
  <si>
    <t>Bednář Sebastian</t>
  </si>
  <si>
    <t>Koběrský Tobiáš</t>
  </si>
  <si>
    <t>Mácha Mikuláš</t>
  </si>
  <si>
    <t>Hynar Sebastian</t>
  </si>
  <si>
    <t>Lukas Petr</t>
  </si>
  <si>
    <t>Argaláš Daniel</t>
  </si>
  <si>
    <t>Drga Adam</t>
  </si>
  <si>
    <t>Hrabánek Šimon</t>
  </si>
  <si>
    <t>Klímek Ondřej</t>
  </si>
  <si>
    <t>Bobák Matěj</t>
  </si>
  <si>
    <t>Horák Ondřej</t>
  </si>
  <si>
    <t>Štěpánek Adam</t>
  </si>
  <si>
    <t>Ohnheiser Patrik</t>
  </si>
  <si>
    <t>ZŠ Michalkovice</t>
  </si>
  <si>
    <t>Vašut Denis</t>
  </si>
  <si>
    <t>Opat Matěj</t>
  </si>
  <si>
    <t>Solich Marek</t>
  </si>
  <si>
    <t>Dvořák Jan</t>
  </si>
  <si>
    <t>Pivko Maxmilián</t>
  </si>
  <si>
    <t>Matyáš Luzar</t>
  </si>
  <si>
    <t>František Horák</t>
  </si>
  <si>
    <t>Šimon Kaděra</t>
  </si>
  <si>
    <t>Jan Hrubý</t>
  </si>
  <si>
    <t>Jan Kraus</t>
  </si>
  <si>
    <t>Jonáš Kristofori</t>
  </si>
  <si>
    <t>Vojtěch Unucka</t>
  </si>
  <si>
    <t>Hradský Jakub</t>
  </si>
  <si>
    <t>Šimon Martínek</t>
  </si>
  <si>
    <t>Ďatka Jakub</t>
  </si>
  <si>
    <t>Barčiš Adrian John</t>
  </si>
  <si>
    <t>Ovčačík Ondřej</t>
  </si>
  <si>
    <t>Popelář Jan</t>
  </si>
  <si>
    <t>Friedman Matěj</t>
  </si>
  <si>
    <t>Konečný Radova</t>
  </si>
  <si>
    <t>Vlček David</t>
  </si>
  <si>
    <t>Rédr Tomáš</t>
  </si>
  <si>
    <t>Hajduk Jiří</t>
  </si>
  <si>
    <t>Opava Tomáš</t>
  </si>
  <si>
    <t>Gelnar Daniel</t>
  </si>
  <si>
    <t>Plunder Dominik</t>
  </si>
  <si>
    <t>Kala Rostislav</t>
  </si>
  <si>
    <t>Nekoranec Jakub</t>
  </si>
  <si>
    <t>Tomis Petr</t>
  </si>
  <si>
    <t>ZŠ Lukáše a Klegova</t>
  </si>
  <si>
    <t>Benek Tomáš</t>
  </si>
  <si>
    <t>Klíma Jakub</t>
  </si>
  <si>
    <t>Jurník Jakub</t>
  </si>
  <si>
    <t>Šíma Ondřej</t>
  </si>
  <si>
    <t>Marynčák Erik</t>
  </si>
  <si>
    <t>Svoboda Daniel</t>
  </si>
  <si>
    <t>Pelka Jan</t>
  </si>
  <si>
    <t>Otáhal Vojta</t>
  </si>
  <si>
    <t>ZŠ: Ostrava-Marianské hory</t>
  </si>
  <si>
    <t>Kržin Vít</t>
  </si>
  <si>
    <t>Mikolajek Viktor</t>
  </si>
  <si>
    <t>Tabášek Matyáš</t>
  </si>
  <si>
    <t>Rajchl Lukáš</t>
  </si>
  <si>
    <t>Macek Jan</t>
  </si>
  <si>
    <t>Barč Daniel</t>
  </si>
  <si>
    <t>Klos Viktor</t>
  </si>
  <si>
    <t>Melichárek Jakub</t>
  </si>
  <si>
    <t>ZŠ Petřkovice</t>
  </si>
  <si>
    <t>Svoboda Maxmilián</t>
  </si>
  <si>
    <t>Rybka Jan</t>
  </si>
  <si>
    <t>Lakosil Jan</t>
  </si>
  <si>
    <t>Svoboda SebastiáN</t>
  </si>
  <si>
    <t>Heřman Jan</t>
  </si>
  <si>
    <t>ZŠ Krasné pole</t>
  </si>
  <si>
    <t>Marek Uram</t>
  </si>
  <si>
    <t>Mikeska Mateo</t>
  </si>
  <si>
    <t>Oliva Dany</t>
  </si>
  <si>
    <t>Marten Matěj</t>
  </si>
  <si>
    <t>Ondřej Hruzík</t>
  </si>
  <si>
    <t>Kuběna Martin</t>
  </si>
  <si>
    <t>Ožana Tomáš</t>
  </si>
  <si>
    <t>Rendla Lukáš</t>
  </si>
  <si>
    <t>Michura Lukáš</t>
  </si>
  <si>
    <t>Musial Vojtěch</t>
  </si>
  <si>
    <t>Panoš Samuel</t>
  </si>
  <si>
    <t>Žídek Filip</t>
  </si>
  <si>
    <t>Sobek Oliver</t>
  </si>
  <si>
    <t>Cihlář Šimon</t>
  </si>
  <si>
    <t>ZŠ Velká Polom</t>
  </si>
  <si>
    <t>Hula Damian</t>
  </si>
  <si>
    <t>Mertová Natálie</t>
  </si>
  <si>
    <t>Michalczyková Natálie</t>
  </si>
  <si>
    <t>Demlová Adéla</t>
  </si>
  <si>
    <t>Černá Izabela</t>
  </si>
  <si>
    <t>Géryková Barbora</t>
  </si>
  <si>
    <t>Borkovcová Zuzka</t>
  </si>
  <si>
    <t>Volfová, Viktorie</t>
  </si>
  <si>
    <t>Grondolská, Tereza</t>
  </si>
  <si>
    <t>Dvorská, Lucie</t>
  </si>
  <si>
    <t>Tížková, Tereza</t>
  </si>
  <si>
    <t>Žárská Viktorie</t>
  </si>
  <si>
    <t>Trávníčková Kateřina</t>
  </si>
  <si>
    <t>Taldíková Sophia</t>
  </si>
  <si>
    <t>Honová Tereza</t>
  </si>
  <si>
    <t>Nešetřilová Tereza</t>
  </si>
  <si>
    <t>Veselá Zuzana</t>
  </si>
  <si>
    <t>Novotná Martina</t>
  </si>
  <si>
    <t>Šlachtová Isabella</t>
  </si>
  <si>
    <t>Chovancová Sofie Elle</t>
  </si>
  <si>
    <t>Křižková Valerie</t>
  </si>
  <si>
    <t>Kroupová Kateřina</t>
  </si>
  <si>
    <t>Sochorová Natálie</t>
  </si>
  <si>
    <t>Hrušková Nikol</t>
  </si>
  <si>
    <t>Oleksy Sára</t>
  </si>
  <si>
    <t>Dudziaková Jana</t>
  </si>
  <si>
    <t>Vávrová Hana</t>
  </si>
  <si>
    <t>Foldynová Andrea</t>
  </si>
  <si>
    <t>Dudová Karolína</t>
  </si>
  <si>
    <t>Lidvinová Veronika</t>
  </si>
  <si>
    <t>Jílková Nela</t>
  </si>
  <si>
    <t>Labušová Vanesa</t>
  </si>
  <si>
    <t>Janečková Zuzana</t>
  </si>
  <si>
    <t>Vařechová Klára</t>
  </si>
  <si>
    <t>Seidlová Sofie</t>
  </si>
  <si>
    <t>Schwarzerová Veronika</t>
  </si>
  <si>
    <t>Hudečková Viktorie</t>
  </si>
  <si>
    <t>Hrbáčová Eliška</t>
  </si>
  <si>
    <t>Uhrová Anežka</t>
  </si>
  <si>
    <t>Drozdová Jitka</t>
  </si>
  <si>
    <t>Vašková Eliška</t>
  </si>
  <si>
    <t>Hajnošová Anna</t>
  </si>
  <si>
    <t>Heczková Zuzana</t>
  </si>
  <si>
    <t>Stratilová Pavlína</t>
  </si>
  <si>
    <t>Bednářová Sabina</t>
  </si>
  <si>
    <t>Halfarová Kateřina</t>
  </si>
  <si>
    <t>Glacová Sabina</t>
  </si>
  <si>
    <t>Výrková Stela</t>
  </si>
  <si>
    <t>Hanzelková Barbora</t>
  </si>
  <si>
    <t>Pěkníková Karolína</t>
  </si>
  <si>
    <t>Škorvanová Isabella</t>
  </si>
  <si>
    <t>Janačkova Nina</t>
  </si>
  <si>
    <t>Černínová Terezie</t>
  </si>
  <si>
    <t>ZŠ Ostrava-Michálkovice</t>
  </si>
  <si>
    <t>Chrapková Bára</t>
  </si>
  <si>
    <t>Krejčíčková Štěpánka</t>
  </si>
  <si>
    <t>Perdulová Tereza</t>
  </si>
  <si>
    <t>Filipová Adéla</t>
  </si>
  <si>
    <t>Chmielová Klára</t>
  </si>
  <si>
    <t>Vargová Hana</t>
  </si>
  <si>
    <t>ZŠ Klimkovice</t>
  </si>
  <si>
    <t>Weberová Natálie</t>
  </si>
  <si>
    <t>Kudelová Adéla</t>
  </si>
  <si>
    <t>Bártová Adéla</t>
  </si>
  <si>
    <t>Kalafutová Lucie</t>
  </si>
  <si>
    <t>Šeděnková Eliška Štěpánka</t>
  </si>
  <si>
    <t>Pekařová Adéla</t>
  </si>
  <si>
    <t>Zajícová Veronika</t>
  </si>
  <si>
    <t>Hubyčová Valérie</t>
  </si>
  <si>
    <t>Bártová Nikola</t>
  </si>
  <si>
    <t>Hvozdovičová Aneta</t>
  </si>
  <si>
    <t>Vidličková Valérie</t>
  </si>
  <si>
    <t>Frindtová Magdaléna</t>
  </si>
  <si>
    <t>Židková Adéla</t>
  </si>
  <si>
    <t>ZŠ Horymírova</t>
  </si>
  <si>
    <t>Hájková Laura</t>
  </si>
  <si>
    <t>Tryščuková Amálie Vesna</t>
  </si>
  <si>
    <t>Kržinová Ivana</t>
  </si>
  <si>
    <t>Štefánková Alexandra</t>
  </si>
  <si>
    <t>Garčicová Justina</t>
  </si>
  <si>
    <t>Foltýnková Lucie</t>
  </si>
  <si>
    <t>Močigembová Nela</t>
  </si>
  <si>
    <t>Svobodová Nela</t>
  </si>
  <si>
    <t>Balnarová Hana</t>
  </si>
  <si>
    <t>Buchtová Valentýna</t>
  </si>
  <si>
    <t>Kašíková Viola</t>
  </si>
  <si>
    <t>Widláková Sofie</t>
  </si>
  <si>
    <t>Šeflová Nina</t>
  </si>
  <si>
    <t>Hubáčková Stella</t>
  </si>
  <si>
    <t>Hlaváčová Ema</t>
  </si>
  <si>
    <t>Tuduwage Zoe</t>
  </si>
  <si>
    <t>Moldříková Kristýna</t>
  </si>
  <si>
    <t>Kubínová Natálie</t>
  </si>
  <si>
    <t>Jašková Klára</t>
  </si>
  <si>
    <t>Szucz Adéla</t>
  </si>
  <si>
    <t>Přívarová Gabriela</t>
  </si>
  <si>
    <t>Cahová viktorie</t>
  </si>
  <si>
    <t>Vydrželová Beáta</t>
  </si>
  <si>
    <t>Szwietniová Beáta</t>
  </si>
  <si>
    <t>Dluhošová Tereza</t>
  </si>
  <si>
    <t>Mališová Melisa</t>
  </si>
  <si>
    <t>Krumpochová Natálie</t>
  </si>
  <si>
    <t>Prchalová Nela</t>
  </si>
  <si>
    <t>Fistrová Sofie</t>
  </si>
  <si>
    <t>Vojtíšková Karolína</t>
  </si>
  <si>
    <t>Ploticová Rozálie</t>
  </si>
  <si>
    <t>Račáková Bára</t>
  </si>
  <si>
    <t>Koutecká Jana</t>
  </si>
  <si>
    <t>Brázdilová Anna</t>
  </si>
  <si>
    <t>Malinová Nela</t>
  </si>
  <si>
    <t>Neumannová Alice</t>
  </si>
  <si>
    <t>Bočková Barbora</t>
  </si>
  <si>
    <t>Gym. Volgogradská</t>
  </si>
  <si>
    <t>Hoferková Barbora</t>
  </si>
  <si>
    <t>Stryja Pavel</t>
  </si>
  <si>
    <t>Dorotík Jan</t>
  </si>
  <si>
    <t>Holík Vít</t>
  </si>
  <si>
    <t>Valík Ondřej</t>
  </si>
  <si>
    <t>Jasiok Václav</t>
  </si>
  <si>
    <t>Tyleček Jiří</t>
  </si>
  <si>
    <t>Jazykové gymnázium Pavla Tygrida</t>
  </si>
  <si>
    <t>Vrubel, Benjamin</t>
  </si>
  <si>
    <t>Sikora, Lukáš</t>
  </si>
  <si>
    <t>Do Viet Hoang, Martin</t>
  </si>
  <si>
    <t>Zbranek, Rafael</t>
  </si>
  <si>
    <t>Švidrnoch Adam</t>
  </si>
  <si>
    <t>Pelikán Šimon</t>
  </si>
  <si>
    <t>Grupáč I van</t>
  </si>
  <si>
    <t>Bergmann Adam</t>
  </si>
  <si>
    <t>Polášek Adam</t>
  </si>
  <si>
    <t>Šula Petr</t>
  </si>
  <si>
    <t>Kuča Štěpán</t>
  </si>
  <si>
    <t>Trávníček Tomáš</t>
  </si>
  <si>
    <t>Krč Sebastian</t>
  </si>
  <si>
    <t>Lacina David</t>
  </si>
  <si>
    <t>Dužda Jiří</t>
  </si>
  <si>
    <t>Tvrdý Filip</t>
  </si>
  <si>
    <t>Genserek Šimon</t>
  </si>
  <si>
    <t>Durgarian Daniel</t>
  </si>
  <si>
    <t>Rozehnal Tobiáš</t>
  </si>
  <si>
    <t>Vaněk František</t>
  </si>
  <si>
    <t>Linhart Jan</t>
  </si>
  <si>
    <t>Gažda Jakub</t>
  </si>
  <si>
    <t>Holub Jiří</t>
  </si>
  <si>
    <t>Novák Daniel</t>
  </si>
  <si>
    <t>Surý Michal</t>
  </si>
  <si>
    <t>Heger Denis</t>
  </si>
  <si>
    <t>Dobeš René</t>
  </si>
  <si>
    <t>Hrbek Jaroslav</t>
  </si>
  <si>
    <t>Kutálek Patrik</t>
  </si>
  <si>
    <t>Bujnoch Antonín</t>
  </si>
  <si>
    <t>Šmíra Michal</t>
  </si>
  <si>
    <t>Matyo Tobiáš</t>
  </si>
  <si>
    <t>Macháč Adam</t>
  </si>
  <si>
    <t>Hruzík Jan</t>
  </si>
  <si>
    <t>ZŠ a MŠ Ostrava Svinov</t>
  </si>
  <si>
    <t>Tesař Václav</t>
  </si>
  <si>
    <t>Hranický Stanislav</t>
  </si>
  <si>
    <t>Dušek Filip</t>
  </si>
  <si>
    <t>Fukala Vojtěch</t>
  </si>
  <si>
    <t>Růžička Ondřej</t>
  </si>
  <si>
    <t>Kuna Václav</t>
  </si>
  <si>
    <t>Holoubek Ondřej</t>
  </si>
  <si>
    <t>Šosták Filip</t>
  </si>
  <si>
    <t>Hájek Vít</t>
  </si>
  <si>
    <t>Sácký Marek</t>
  </si>
  <si>
    <t>Trmal Samuel</t>
  </si>
  <si>
    <t>Fiedler Stanislav</t>
  </si>
  <si>
    <t>Kudla Jiří</t>
  </si>
  <si>
    <t>Dorňák Vít</t>
  </si>
  <si>
    <t>ZŠ Ostava-Michálkovice</t>
  </si>
  <si>
    <t>ZŠ Prováznická</t>
  </si>
  <si>
    <t>Bogda Sebastian</t>
  </si>
  <si>
    <t>Rusek Adam</t>
  </si>
  <si>
    <t>Kavala Václav</t>
  </si>
  <si>
    <t>Žídek Kryštof</t>
  </si>
  <si>
    <t>Neumann Ondřej</t>
  </si>
  <si>
    <t>Valová Eliška</t>
  </si>
  <si>
    <t>Biolková Julie</t>
  </si>
  <si>
    <t>Štěpánková Klára</t>
  </si>
  <si>
    <t>Peterek Adam</t>
  </si>
  <si>
    <t>Vaněk Matyáš</t>
  </si>
  <si>
    <t>Buryan Karel</t>
  </si>
  <si>
    <t>Jančík Robin</t>
  </si>
  <si>
    <t>Pastierovič Sebastian</t>
  </si>
  <si>
    <t>Holý Tomáš</t>
  </si>
  <si>
    <t>Horák Michal</t>
  </si>
  <si>
    <t>Lakatos Dominik</t>
  </si>
  <si>
    <t>Kaszper Brian</t>
  </si>
  <si>
    <t>Hrček Filip</t>
  </si>
  <si>
    <t>Russ Tobiáš</t>
  </si>
  <si>
    <t>Kolář Oliver</t>
  </si>
  <si>
    <t>Zatloukal Matěj</t>
  </si>
  <si>
    <t>Sousedík Marek</t>
  </si>
  <si>
    <t>Mai Hong Quan</t>
  </si>
  <si>
    <t>Dub David</t>
  </si>
  <si>
    <t>Dluhoš Václav</t>
  </si>
  <si>
    <t>Křižák David</t>
  </si>
  <si>
    <t>ZŠ Porubská</t>
  </si>
  <si>
    <t>ZŠ Klegova</t>
  </si>
  <si>
    <t>Menšík Matyáš</t>
  </si>
  <si>
    <t>Gregořica Filip</t>
  </si>
  <si>
    <t>Tománek Dominik</t>
  </si>
  <si>
    <t>Rychlík Milan</t>
  </si>
  <si>
    <t>Tabášek Tobiáš</t>
  </si>
  <si>
    <t>Ondryáš Vlastimil</t>
  </si>
  <si>
    <t>Pyšný Oliver</t>
  </si>
  <si>
    <t>Dostalík Adam</t>
  </si>
  <si>
    <t>Borák Mikuláš</t>
  </si>
  <si>
    <t>Svoboda Boris</t>
  </si>
  <si>
    <t>Sikora Natan</t>
  </si>
  <si>
    <t>Staškovan Petr</t>
  </si>
  <si>
    <t>Prokel Jan</t>
  </si>
  <si>
    <t>Karásek Tobiáš</t>
  </si>
  <si>
    <t>Adámek Matyáš</t>
  </si>
  <si>
    <t>VU Minh Qang</t>
  </si>
  <si>
    <t>Papay Lukáš</t>
  </si>
  <si>
    <t>Nguyen Dinh Vuong</t>
  </si>
  <si>
    <t>Výtisk Antonín</t>
  </si>
  <si>
    <t>Bortel Kryštof</t>
  </si>
  <si>
    <t>Kokeš Ondřej</t>
  </si>
  <si>
    <t>Mikulenka Ondřej</t>
  </si>
  <si>
    <t>Řepík Martin</t>
  </si>
  <si>
    <t>Vorobiov Artem</t>
  </si>
  <si>
    <t>Musiál Šimon</t>
  </si>
  <si>
    <t>Galdya Fantišek</t>
  </si>
  <si>
    <t>Rozsypal Adam</t>
  </si>
  <si>
    <t>Hofer Tomáš</t>
  </si>
  <si>
    <t>Kainer Jakub</t>
  </si>
  <si>
    <t>Juchelka Matyáš</t>
  </si>
  <si>
    <t>Topiarzová Tereza</t>
  </si>
  <si>
    <t>Celkové pořadí</t>
  </si>
  <si>
    <t>1. ZŠ Porubská</t>
  </si>
  <si>
    <t>2. ZŠ Dvorského</t>
  </si>
  <si>
    <t>3. ZŠ Velká Polom</t>
  </si>
  <si>
    <t>4. ZŠ Šenov</t>
  </si>
  <si>
    <t>6. ZŠ Petřkovice</t>
  </si>
  <si>
    <t>7. ZŠ Dětská</t>
  </si>
  <si>
    <t>9. ZŠ Škarvady</t>
  </si>
  <si>
    <t>10. ZŠ Šeříkova</t>
  </si>
  <si>
    <t>11. ZŠ Provaznická</t>
  </si>
  <si>
    <t>12. ZŠ Horymírova</t>
  </si>
  <si>
    <t>13. ZŠ Klegova</t>
  </si>
  <si>
    <t>14. ZŠ Klimkovice</t>
  </si>
  <si>
    <t>15. ZŠ Březinova</t>
  </si>
  <si>
    <t>16. ZŠ Krestova</t>
  </si>
  <si>
    <t>18. ZŠ Spartakovců</t>
  </si>
  <si>
    <t>19. Sportovní gymnázium</t>
  </si>
  <si>
    <t>20. ZŠ Srbská</t>
  </si>
  <si>
    <t>23. ZŠ Mitušova</t>
  </si>
  <si>
    <t>21. ZŠ Ostava-Michálkovice</t>
  </si>
  <si>
    <t>2. ZŠ Klimkovice</t>
  </si>
  <si>
    <t>4. ZŠ Velká Polom</t>
  </si>
  <si>
    <t>17. ZŠ Mitušova</t>
  </si>
  <si>
    <t>5. ZŠ Velká Polom</t>
  </si>
  <si>
    <t>6. Sportovní gymnázium</t>
  </si>
  <si>
    <t>7. ZŠ Horymírova</t>
  </si>
  <si>
    <t>8. ZŠ Dětská</t>
  </si>
  <si>
    <t>9. ZŠ Šenov</t>
  </si>
  <si>
    <t>9. ZŠ Provaznická</t>
  </si>
  <si>
    <t>10. ZŠ Šenov</t>
  </si>
  <si>
    <t>11. Gymnázium Volgogradská</t>
  </si>
  <si>
    <t>13. ZŠ Krestova</t>
  </si>
  <si>
    <t>14. ZŠ Škarvady</t>
  </si>
  <si>
    <t>16. ZŠ Srbská</t>
  </si>
  <si>
    <t>17. ZŠ Šeříkova</t>
  </si>
  <si>
    <t>18. ZŠ Klegova</t>
  </si>
  <si>
    <t>19. ZŠ Březinova</t>
  </si>
  <si>
    <t>20. ZŠ Mitušova</t>
  </si>
  <si>
    <t>2. Gymnázium Volgogradská</t>
  </si>
  <si>
    <t>3. ZŠ Klímkovice</t>
  </si>
  <si>
    <t>4. ZŠ Dvorského</t>
  </si>
  <si>
    <t>5. ZŠ Dvorského</t>
  </si>
  <si>
    <t>8. Sportovní gymnázium</t>
  </si>
  <si>
    <t>10. ZŠ Škarvady</t>
  </si>
  <si>
    <t>11. ZŠ Dětská</t>
  </si>
  <si>
    <t>13. ZŠ Petřkovice</t>
  </si>
  <si>
    <t>14. ZŠ Provaznická</t>
  </si>
  <si>
    <t>16. ZŠ Michálkovice</t>
  </si>
  <si>
    <t>18. ZŠ Březinova</t>
  </si>
  <si>
    <t>19. ZŠ Srbská</t>
  </si>
  <si>
    <t>20. ZŠ Šeříkova</t>
  </si>
  <si>
    <t>21. ZŠ Krestova</t>
  </si>
  <si>
    <t>22. ZŠ Ostrava-Marianské hory</t>
  </si>
  <si>
    <t>23. ZŠ Spartakovců</t>
  </si>
  <si>
    <t>24. ZŠ Bulharská</t>
  </si>
  <si>
    <t>1. Sportovní gymnázium</t>
  </si>
  <si>
    <t>2. ZŠ Porubská 832</t>
  </si>
  <si>
    <t>3. ZŠ Dvorského</t>
  </si>
  <si>
    <t>6.ZŠ Srbská</t>
  </si>
  <si>
    <t>8. ZŠ Škarvady</t>
  </si>
  <si>
    <t>10. ZŠ Provaznická</t>
  </si>
  <si>
    <t>11. ZŠ Petřkovice</t>
  </si>
  <si>
    <t>12. ZŠ Krestova</t>
  </si>
  <si>
    <t>13. ZŠ Bulharská</t>
  </si>
  <si>
    <t>14. ZŠ Šenov</t>
  </si>
  <si>
    <t>16. ZŠ Klimkovice</t>
  </si>
  <si>
    <t>17. ZŠ Volgogradská</t>
  </si>
  <si>
    <t>18. ZŠ Krasné Pole</t>
  </si>
  <si>
    <t>22. ZŠ Ostrava-Michálkovice</t>
  </si>
  <si>
    <t>Body OSH</t>
  </si>
  <si>
    <t>Celkové pořadí:</t>
  </si>
  <si>
    <t>pořadatel</t>
  </si>
  <si>
    <t>5. ZŠ Volgogradská</t>
  </si>
  <si>
    <t>17. ZŠ Ostrava-Svinov</t>
  </si>
  <si>
    <t>22. Jazykové gymnázium Pavla Tigrida</t>
  </si>
  <si>
    <t>3. Jazykové gymnázum Pavla Tigrida</t>
  </si>
  <si>
    <t>8. PORG Ostrava</t>
  </si>
  <si>
    <t>12.  PORG Ostrava</t>
  </si>
  <si>
    <t>7. PORG Ostrava</t>
  </si>
  <si>
    <t>4. PORG Ostrava</t>
  </si>
  <si>
    <t>15. ZŠ Ostrava-Svinov</t>
  </si>
  <si>
    <t>PORG</t>
  </si>
  <si>
    <t>Jazykové gymnázium Pavla Tigrida</t>
  </si>
  <si>
    <t>ZŠ Ostrava-Svinov</t>
  </si>
  <si>
    <t>21. ZŠ Osrava - Michálkovicd</t>
  </si>
  <si>
    <t>22. ZŠ Petřkovice</t>
  </si>
  <si>
    <t>6. ZŠ MUDr. Lukášové a Klegova</t>
  </si>
  <si>
    <t>12. ZŠ Svinov</t>
  </si>
  <si>
    <t>15. ZŠ Krásné Pole</t>
  </si>
  <si>
    <t>Pustějovský Tadeáš</t>
  </si>
  <si>
    <t>21. ZŠ Svinov</t>
  </si>
  <si>
    <t>9. ZŠ Ostrčilova</t>
  </si>
  <si>
    <t>19. ZŠ MUDr. Lukášové a Klegova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</si>
</sst>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0.0;[Red]0.0"/>
    <numFmt numFmtId="166" formatCode="0.00;[Red]0.00"/>
    <numFmt numFmtId="167" formatCode="00.00"/>
    <numFmt numFmtId="168" formatCode="00.0"/>
  </numFmts>
  <fonts count="43">
    <font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u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charset val="238"/>
    </font>
    <font>
      <i/>
      <sz val="6"/>
      <name val="Arial CE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b/>
      <u/>
      <sz val="11"/>
      <name val="Arial CE"/>
      <family val="2"/>
      <charset val="238"/>
    </font>
    <font>
      <b/>
      <u/>
      <sz val="12"/>
      <name val="Arial CE"/>
      <charset val="238"/>
    </font>
    <font>
      <b/>
      <u/>
      <sz val="18"/>
      <name val="Arial CE"/>
      <charset val="238"/>
    </font>
    <font>
      <b/>
      <u/>
      <sz val="12"/>
      <name val="Arial CE"/>
      <family val="2"/>
      <charset val="238"/>
    </font>
    <font>
      <b/>
      <sz val="10"/>
      <name val="Arimo"/>
    </font>
    <font>
      <sz val="9"/>
      <name val="Arial CE"/>
      <charset val="238"/>
    </font>
    <font>
      <sz val="6"/>
      <name val="Arial CE"/>
      <family val="2"/>
      <charset val="238"/>
    </font>
    <font>
      <i/>
      <sz val="6"/>
      <name val="Arial CE"/>
      <family val="2"/>
      <charset val="238"/>
    </font>
    <font>
      <sz val="11"/>
      <name val="Arial CE"/>
      <charset val="238"/>
    </font>
    <font>
      <b/>
      <sz val="9"/>
      <name val="Arimo"/>
    </font>
    <font>
      <i/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5"/>
      <name val="Arial CE"/>
      <family val="2"/>
      <charset val="238"/>
    </font>
    <font>
      <sz val="10"/>
      <color rgb="FF000000"/>
      <name val="Arial CE"/>
    </font>
    <font>
      <b/>
      <sz val="5"/>
      <name val="Arial CE"/>
      <charset val="238"/>
    </font>
    <font>
      <i/>
      <sz val="5"/>
      <name val="Arial CE"/>
      <charset val="238"/>
    </font>
    <font>
      <sz val="6"/>
      <color rgb="FF000000"/>
      <name val="Arial CE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thick">
        <color rgb="FF000000"/>
      </bottom>
      <diagonal/>
    </border>
    <border>
      <left style="dotted">
        <color rgb="FF000000"/>
      </left>
      <right style="medium">
        <color rgb="FFCCCCCC"/>
      </right>
      <top style="dotted">
        <color rgb="FF000000"/>
      </top>
      <bottom style="dotted">
        <color rgb="FF000000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171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left" vertical="center"/>
    </xf>
    <xf numFmtId="164" fontId="0" fillId="0" borderId="5" xfId="0" applyNumberForma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1" fontId="2" fillId="3" borderId="22" xfId="0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textRotation="90"/>
    </xf>
    <xf numFmtId="0" fontId="7" fillId="3" borderId="11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8" fillId="3" borderId="24" xfId="0" applyFont="1" applyFill="1" applyBorder="1" applyAlignment="1">
      <alignment textRotation="90"/>
    </xf>
    <xf numFmtId="1" fontId="3" fillId="3" borderId="18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2" fillId="3" borderId="2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3" borderId="18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17" fillId="3" borderId="0" xfId="0" applyNumberFormat="1" applyFont="1" applyFill="1" applyAlignment="1">
      <alignment vertical="center"/>
    </xf>
    <xf numFmtId="0" fontId="2" fillId="0" borderId="0" xfId="0" applyFont="1"/>
    <xf numFmtId="165" fontId="6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9" fontId="9" fillId="4" borderId="0" xfId="0" applyNumberFormat="1" applyFont="1" applyFill="1" applyAlignment="1">
      <alignment horizontal="left" vertical="center"/>
    </xf>
    <xf numFmtId="49" fontId="18" fillId="4" borderId="0" xfId="0" applyNumberFormat="1" applyFont="1" applyFill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1" fontId="19" fillId="2" borderId="1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19" fillId="2" borderId="11" xfId="0" applyNumberFormat="1" applyFont="1" applyFill="1" applyBorder="1" applyAlignment="1">
      <alignment horizontal="center"/>
    </xf>
    <xf numFmtId="49" fontId="19" fillId="2" borderId="14" xfId="0" applyNumberFormat="1" applyFont="1" applyFill="1" applyBorder="1" applyAlignment="1">
      <alignment horizontal="center"/>
    </xf>
    <xf numFmtId="167" fontId="19" fillId="2" borderId="15" xfId="0" applyNumberFormat="1" applyFont="1" applyFill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/>
    </xf>
    <xf numFmtId="164" fontId="19" fillId="0" borderId="0" xfId="0" applyNumberFormat="1" applyFont="1"/>
    <xf numFmtId="0" fontId="19" fillId="0" borderId="0" xfId="0" applyFont="1"/>
    <xf numFmtId="0" fontId="19" fillId="0" borderId="3" xfId="0" applyFont="1" applyBorder="1" applyAlignment="1">
      <alignment horizontal="center" vertical="center"/>
    </xf>
    <xf numFmtId="1" fontId="19" fillId="2" borderId="4" xfId="0" applyNumberFormat="1" applyFont="1" applyFill="1" applyBorder="1" applyAlignment="1">
      <alignment vertical="center"/>
    </xf>
    <xf numFmtId="166" fontId="19" fillId="2" borderId="4" xfId="0" applyNumberFormat="1" applyFont="1" applyFill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164" fontId="19" fillId="2" borderId="12" xfId="0" applyNumberFormat="1" applyFont="1" applyFill="1" applyBorder="1" applyAlignment="1">
      <alignment horizontal="center"/>
    </xf>
    <xf numFmtId="49" fontId="19" fillId="2" borderId="6" xfId="0" applyNumberFormat="1" applyFont="1" applyFill="1" applyBorder="1" applyAlignment="1">
      <alignment horizontal="center"/>
    </xf>
    <xf numFmtId="167" fontId="19" fillId="2" borderId="16" xfId="0" applyNumberFormat="1" applyFont="1" applyFill="1" applyBorder="1" applyAlignment="1">
      <alignment horizontal="center"/>
    </xf>
    <xf numFmtId="164" fontId="19" fillId="2" borderId="10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3" borderId="22" xfId="0" applyFont="1" applyFill="1" applyBorder="1" applyAlignment="1">
      <alignment textRotation="90"/>
    </xf>
    <xf numFmtId="1" fontId="20" fillId="0" borderId="1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49" fontId="14" fillId="3" borderId="0" xfId="0" applyNumberFormat="1" applyFont="1" applyFill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center"/>
    </xf>
    <xf numFmtId="164" fontId="19" fillId="0" borderId="0" xfId="0" applyNumberFormat="1" applyFont="1" applyAlignment="1">
      <alignment horizontal="center"/>
    </xf>
    <xf numFmtId="167" fontId="24" fillId="2" borderId="15" xfId="0" applyNumberFormat="1" applyFont="1" applyFill="1" applyBorder="1" applyAlignment="1">
      <alignment horizontal="left"/>
    </xf>
    <xf numFmtId="164" fontId="19" fillId="2" borderId="11" xfId="0" applyNumberFormat="1" applyFont="1" applyFill="1" applyBorder="1" applyAlignment="1">
      <alignment horizontal="right"/>
    </xf>
    <xf numFmtId="0" fontId="28" fillId="3" borderId="23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65" fontId="7" fillId="3" borderId="13" xfId="0" applyNumberFormat="1" applyFont="1" applyFill="1" applyBorder="1" applyAlignment="1">
      <alignment horizontal="center" vertical="center"/>
    </xf>
    <xf numFmtId="165" fontId="21" fillId="3" borderId="7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7" fillId="3" borderId="29" xfId="0" applyFont="1" applyFill="1" applyBorder="1" applyAlignment="1">
      <alignment horizontal="center" vertical="center"/>
    </xf>
    <xf numFmtId="167" fontId="19" fillId="2" borderId="11" xfId="0" applyNumberFormat="1" applyFont="1" applyFill="1" applyBorder="1" applyAlignment="1">
      <alignment horizontal="center"/>
    </xf>
    <xf numFmtId="167" fontId="19" fillId="2" borderId="12" xfId="0" applyNumberFormat="1" applyFont="1" applyFill="1" applyBorder="1" applyAlignment="1">
      <alignment horizontal="center"/>
    </xf>
    <xf numFmtId="167" fontId="19" fillId="2" borderId="1" xfId="0" applyNumberFormat="1" applyFont="1" applyFill="1" applyBorder="1" applyAlignment="1">
      <alignment horizontal="center"/>
    </xf>
    <xf numFmtId="167" fontId="19" fillId="2" borderId="4" xfId="0" applyNumberFormat="1" applyFont="1" applyFill="1" applyBorder="1" applyAlignment="1">
      <alignment horizontal="center"/>
    </xf>
    <xf numFmtId="168" fontId="19" fillId="2" borderId="1" xfId="0" applyNumberFormat="1" applyFont="1" applyFill="1" applyBorder="1" applyAlignment="1">
      <alignment horizontal="center"/>
    </xf>
    <xf numFmtId="168" fontId="19" fillId="2" borderId="4" xfId="0" applyNumberFormat="1" applyFont="1" applyFill="1" applyBorder="1" applyAlignment="1">
      <alignment horizontal="center"/>
    </xf>
    <xf numFmtId="168" fontId="19" fillId="2" borderId="11" xfId="0" applyNumberFormat="1" applyFont="1" applyFill="1" applyBorder="1" applyAlignment="1">
      <alignment horizontal="center"/>
    </xf>
    <xf numFmtId="0" fontId="33" fillId="5" borderId="30" xfId="0" applyFont="1" applyFill="1" applyBorder="1" applyAlignment="1">
      <alignment wrapText="1"/>
    </xf>
    <xf numFmtId="0" fontId="33" fillId="5" borderId="31" xfId="0" applyFont="1" applyFill="1" applyBorder="1" applyAlignment="1">
      <alignment wrapText="1"/>
    </xf>
    <xf numFmtId="0" fontId="33" fillId="5" borderId="32" xfId="0" applyFont="1" applyFill="1" applyBorder="1" applyAlignment="1">
      <alignment wrapText="1"/>
    </xf>
    <xf numFmtId="0" fontId="34" fillId="0" borderId="0" xfId="0" applyFont="1"/>
    <xf numFmtId="0" fontId="35" fillId="0" borderId="0" xfId="0" applyFont="1"/>
    <xf numFmtId="0" fontId="33" fillId="5" borderId="31" xfId="0" applyFont="1" applyFill="1" applyBorder="1" applyAlignment="1">
      <alignment vertical="center" wrapText="1"/>
    </xf>
    <xf numFmtId="0" fontId="36" fillId="0" borderId="0" xfId="0" applyFont="1"/>
    <xf numFmtId="0" fontId="33" fillId="5" borderId="17" xfId="0" applyFont="1" applyFill="1" applyBorder="1" applyAlignment="1">
      <alignment wrapText="1"/>
    </xf>
    <xf numFmtId="0" fontId="34" fillId="0" borderId="17" xfId="0" applyFont="1" applyBorder="1"/>
    <xf numFmtId="0" fontId="35" fillId="0" borderId="17" xfId="0" applyFont="1" applyBorder="1"/>
    <xf numFmtId="0" fontId="33" fillId="5" borderId="17" xfId="0" applyFont="1" applyFill="1" applyBorder="1" applyAlignment="1">
      <alignment vertical="center" wrapText="1"/>
    </xf>
    <xf numFmtId="0" fontId="33" fillId="5" borderId="33" xfId="0" applyFont="1" applyFill="1" applyBorder="1" applyAlignment="1">
      <alignment vertical="center"/>
    </xf>
    <xf numFmtId="0" fontId="38" fillId="0" borderId="0" xfId="0" applyFont="1"/>
    <xf numFmtId="0" fontId="34" fillId="0" borderId="17" xfId="0" applyFont="1" applyBorder="1" applyAlignment="1">
      <alignment wrapText="1"/>
    </xf>
    <xf numFmtId="0" fontId="36" fillId="0" borderId="17" xfId="0" applyFont="1" applyBorder="1" applyAlignment="1">
      <alignment wrapText="1"/>
    </xf>
    <xf numFmtId="0" fontId="40" fillId="0" borderId="0" xfId="0" applyFont="1"/>
    <xf numFmtId="0" fontId="40" fillId="0" borderId="17" xfId="0" applyFont="1" applyBorder="1"/>
    <xf numFmtId="0" fontId="40" fillId="0" borderId="17" xfId="0" applyFont="1" applyBorder="1" applyAlignment="1">
      <alignment horizontal="left"/>
    </xf>
    <xf numFmtId="0" fontId="34" fillId="0" borderId="17" xfId="0" applyFont="1" applyBorder="1" applyAlignment="1">
      <alignment horizontal="left"/>
    </xf>
    <xf numFmtId="0" fontId="41" fillId="0" borderId="1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/>
    <xf numFmtId="0" fontId="30" fillId="3" borderId="3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textRotation="90"/>
    </xf>
    <xf numFmtId="0" fontId="35" fillId="0" borderId="1" xfId="0" applyFont="1" applyBorder="1"/>
    <xf numFmtId="0" fontId="34" fillId="0" borderId="1" xfId="0" applyFont="1" applyBorder="1"/>
    <xf numFmtId="0" fontId="33" fillId="0" borderId="1" xfId="0" applyFont="1" applyBorder="1" applyAlignment="1">
      <alignment horizontal="left" wrapText="1"/>
    </xf>
    <xf numFmtId="0" fontId="33" fillId="0" borderId="4" xfId="0" applyFont="1" applyBorder="1" applyAlignment="1">
      <alignment horizontal="left" wrapText="1"/>
    </xf>
    <xf numFmtId="0" fontId="33" fillId="5" borderId="36" xfId="0" applyFont="1" applyFill="1" applyBorder="1" applyAlignment="1">
      <alignment wrapText="1"/>
    </xf>
    <xf numFmtId="0" fontId="33" fillId="5" borderId="37" xfId="0" applyFont="1" applyFill="1" applyBorder="1" applyAlignment="1">
      <alignment wrapText="1"/>
    </xf>
    <xf numFmtId="1" fontId="3" fillId="2" borderId="38" xfId="0" applyNumberFormat="1" applyFont="1" applyFill="1" applyBorder="1" applyAlignment="1">
      <alignment vertical="center"/>
    </xf>
    <xf numFmtId="0" fontId="0" fillId="0" borderId="35" xfId="0" applyBorder="1" applyAlignment="1">
      <alignment horizontal="center" vertical="center"/>
    </xf>
    <xf numFmtId="1" fontId="20" fillId="0" borderId="38" xfId="0" applyNumberFormat="1" applyFont="1" applyBorder="1" applyAlignment="1">
      <alignment horizontal="center" vertical="center"/>
    </xf>
    <xf numFmtId="0" fontId="33" fillId="5" borderId="1" xfId="0" applyFont="1" applyFill="1" applyBorder="1" applyAlignment="1">
      <alignment wrapText="1"/>
    </xf>
    <xf numFmtId="0" fontId="33" fillId="5" borderId="4" xfId="0" applyFont="1" applyFill="1" applyBorder="1" applyAlignment="1">
      <alignment wrapText="1"/>
    </xf>
    <xf numFmtId="0" fontId="6" fillId="3" borderId="34" xfId="0" applyFont="1" applyFill="1" applyBorder="1" applyAlignment="1">
      <alignment vertical="center"/>
    </xf>
    <xf numFmtId="167" fontId="19" fillId="2" borderId="38" xfId="0" applyNumberFormat="1" applyFont="1" applyFill="1" applyBorder="1" applyAlignment="1">
      <alignment horizontal="center"/>
    </xf>
    <xf numFmtId="49" fontId="10" fillId="0" borderId="39" xfId="0" applyNumberFormat="1" applyFont="1" applyBorder="1" applyAlignment="1">
      <alignment horizontal="center" vertical="center"/>
    </xf>
    <xf numFmtId="0" fontId="33" fillId="3" borderId="2" xfId="0" applyFont="1" applyFill="1" applyBorder="1" applyAlignment="1">
      <alignment textRotation="90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textRotation="90"/>
    </xf>
    <xf numFmtId="0" fontId="0" fillId="0" borderId="39" xfId="0" applyBorder="1"/>
    <xf numFmtId="0" fontId="33" fillId="5" borderId="40" xfId="0" applyFont="1" applyFill="1" applyBorder="1" applyAlignment="1">
      <alignment wrapText="1"/>
    </xf>
    <xf numFmtId="0" fontId="36" fillId="5" borderId="40" xfId="0" applyFont="1" applyFill="1" applyBorder="1" applyAlignment="1">
      <alignment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" fillId="3" borderId="44" xfId="0" applyNumberFormat="1" applyFont="1" applyFill="1" applyBorder="1" applyAlignment="1">
      <alignment vertical="center"/>
    </xf>
    <xf numFmtId="0" fontId="33" fillId="5" borderId="41" xfId="0" applyFont="1" applyFill="1" applyBorder="1" applyAlignment="1">
      <alignment wrapText="1"/>
    </xf>
    <xf numFmtId="0" fontId="33" fillId="5" borderId="45" xfId="0" applyFont="1" applyFill="1" applyBorder="1" applyAlignment="1">
      <alignment wrapText="1"/>
    </xf>
    <xf numFmtId="0" fontId="41" fillId="0" borderId="17" xfId="0" applyFont="1" applyBorder="1"/>
    <xf numFmtId="0" fontId="33" fillId="5" borderId="46" xfId="0" applyFont="1" applyFill="1" applyBorder="1" applyAlignment="1">
      <alignment wrapText="1"/>
    </xf>
    <xf numFmtId="0" fontId="0" fillId="0" borderId="47" xfId="0" applyBorder="1"/>
    <xf numFmtId="0" fontId="40" fillId="0" borderId="47" xfId="0" applyFont="1" applyBorder="1"/>
    <xf numFmtId="0" fontId="33" fillId="5" borderId="48" xfId="0" applyFont="1" applyFill="1" applyBorder="1" applyAlignment="1">
      <alignment wrapText="1"/>
    </xf>
    <xf numFmtId="0" fontId="39" fillId="5" borderId="48" xfId="0" applyFont="1" applyFill="1" applyBorder="1" applyAlignment="1">
      <alignment wrapText="1"/>
    </xf>
    <xf numFmtId="0" fontId="33" fillId="5" borderId="48" xfId="0" applyFont="1" applyFill="1" applyBorder="1" applyAlignment="1">
      <alignment vertical="center" wrapText="1"/>
    </xf>
    <xf numFmtId="0" fontId="0" fillId="0" borderId="0" xfId="0" applyFont="1"/>
    <xf numFmtId="0" fontId="37" fillId="5" borderId="48" xfId="0" applyFont="1" applyFill="1" applyBorder="1" applyAlignment="1">
      <alignment wrapText="1"/>
    </xf>
    <xf numFmtId="49" fontId="16" fillId="3" borderId="0" xfId="0" applyNumberFormat="1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22" fillId="3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123825</xdr:rowOff>
        </xdr:from>
        <xdr:to>
          <xdr:col>1</xdr:col>
          <xdr:colOff>1333500</xdr:colOff>
          <xdr:row>2</xdr:row>
          <xdr:rowOff>76200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aktuální 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38100</xdr:rowOff>
        </xdr:from>
        <xdr:to>
          <xdr:col>1</xdr:col>
          <xdr:colOff>1333500</xdr:colOff>
          <xdr:row>4</xdr:row>
          <xdr:rowOff>142875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104775</xdr:rowOff>
        </xdr:from>
        <xdr:to>
          <xdr:col>1</xdr:col>
          <xdr:colOff>981075</xdr:colOff>
          <xdr:row>6</xdr:row>
          <xdr:rowOff>123825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</xdr:row>
          <xdr:rowOff>114300</xdr:rowOff>
        </xdr:from>
        <xdr:to>
          <xdr:col>5</xdr:col>
          <xdr:colOff>9525</xdr:colOff>
          <xdr:row>6</xdr:row>
          <xdr:rowOff>123825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123825</xdr:rowOff>
        </xdr:from>
        <xdr:to>
          <xdr:col>2</xdr:col>
          <xdr:colOff>57150</xdr:colOff>
          <xdr:row>2</xdr:row>
          <xdr:rowOff>133350</xdr:rowOff>
        </xdr:to>
        <xdr:sp macro="" textlink="">
          <xdr:nvSpPr>
            <xdr:cNvPr id="37889" name="Button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1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aktuální 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38100</xdr:rowOff>
        </xdr:from>
        <xdr:to>
          <xdr:col>2</xdr:col>
          <xdr:colOff>57150</xdr:colOff>
          <xdr:row>5</xdr:row>
          <xdr:rowOff>9525</xdr:rowOff>
        </xdr:to>
        <xdr:sp macro="" textlink="">
          <xdr:nvSpPr>
            <xdr:cNvPr id="37890" name="Button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1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104775</xdr:rowOff>
        </xdr:from>
        <xdr:to>
          <xdr:col>1</xdr:col>
          <xdr:colOff>962025</xdr:colOff>
          <xdr:row>6</xdr:row>
          <xdr:rowOff>123825</xdr:rowOff>
        </xdr:to>
        <xdr:sp macro="" textlink="">
          <xdr:nvSpPr>
            <xdr:cNvPr id="37891" name="Button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</xdr:row>
          <xdr:rowOff>114300</xdr:rowOff>
        </xdr:from>
        <xdr:to>
          <xdr:col>4</xdr:col>
          <xdr:colOff>352425</xdr:colOff>
          <xdr:row>6</xdr:row>
          <xdr:rowOff>123825</xdr:rowOff>
        </xdr:to>
        <xdr:sp macro="" textlink="">
          <xdr:nvSpPr>
            <xdr:cNvPr id="37892" name="Button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1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133350</xdr:rowOff>
        </xdr:from>
        <xdr:to>
          <xdr:col>3</xdr:col>
          <xdr:colOff>19050</xdr:colOff>
          <xdr:row>2</xdr:row>
          <xdr:rowOff>180975</xdr:rowOff>
        </xdr:to>
        <xdr:sp macro="" textlink="">
          <xdr:nvSpPr>
            <xdr:cNvPr id="2094" name="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</xdr:row>
          <xdr:rowOff>142875</xdr:rowOff>
        </xdr:from>
        <xdr:to>
          <xdr:col>3</xdr:col>
          <xdr:colOff>0</xdr:colOff>
          <xdr:row>5</xdr:row>
          <xdr:rowOff>171450</xdr:rowOff>
        </xdr:to>
        <xdr:sp macro="" textlink="">
          <xdr:nvSpPr>
            <xdr:cNvPr id="2095" name="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6</xdr:row>
          <xdr:rowOff>57150</xdr:rowOff>
        </xdr:from>
        <xdr:to>
          <xdr:col>1</xdr:col>
          <xdr:colOff>933450</xdr:colOff>
          <xdr:row>7</xdr:row>
          <xdr:rowOff>142875</xdr:rowOff>
        </xdr:to>
        <xdr:sp macro="" textlink="">
          <xdr:nvSpPr>
            <xdr:cNvPr id="2114" name="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6</xdr:row>
          <xdr:rowOff>57150</xdr:rowOff>
        </xdr:from>
        <xdr:to>
          <xdr:col>3</xdr:col>
          <xdr:colOff>352425</xdr:colOff>
          <xdr:row>7</xdr:row>
          <xdr:rowOff>152400</xdr:rowOff>
        </xdr:to>
        <xdr:sp macro="" textlink="">
          <xdr:nvSpPr>
            <xdr:cNvPr id="2129" name="Butto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133350</xdr:rowOff>
        </xdr:from>
        <xdr:to>
          <xdr:col>2</xdr:col>
          <xdr:colOff>228600</xdr:colOff>
          <xdr:row>3</xdr:row>
          <xdr:rowOff>38100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3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</xdr:row>
          <xdr:rowOff>142875</xdr:rowOff>
        </xdr:from>
        <xdr:to>
          <xdr:col>2</xdr:col>
          <xdr:colOff>209550</xdr:colOff>
          <xdr:row>6</xdr:row>
          <xdr:rowOff>66675</xdr:rowOff>
        </xdr:to>
        <xdr:sp macro="" textlink="">
          <xdr:nvSpPr>
            <xdr:cNvPr id="36866" name="Butto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3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6</xdr:row>
          <xdr:rowOff>57150</xdr:rowOff>
        </xdr:from>
        <xdr:to>
          <xdr:col>1</xdr:col>
          <xdr:colOff>838200</xdr:colOff>
          <xdr:row>7</xdr:row>
          <xdr:rowOff>47625</xdr:rowOff>
        </xdr:to>
        <xdr:sp macro="" textlink="">
          <xdr:nvSpPr>
            <xdr:cNvPr id="36867" name="Button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3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6</xdr:row>
          <xdr:rowOff>57150</xdr:rowOff>
        </xdr:from>
        <xdr:to>
          <xdr:col>3</xdr:col>
          <xdr:colOff>371475</xdr:colOff>
          <xdr:row>7</xdr:row>
          <xdr:rowOff>57150</xdr:rowOff>
        </xdr:to>
        <xdr:sp macro="" textlink="">
          <xdr:nvSpPr>
            <xdr:cNvPr id="36868" name="Button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3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47625</xdr:rowOff>
        </xdr:from>
        <xdr:to>
          <xdr:col>1</xdr:col>
          <xdr:colOff>628650</xdr:colOff>
          <xdr:row>0</xdr:row>
          <xdr:rowOff>228600</xdr:rowOff>
        </xdr:to>
        <xdr:sp macro="" textlink="">
          <xdr:nvSpPr>
            <xdr:cNvPr id="3120" name="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4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aktualní 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0</xdr:row>
          <xdr:rowOff>57150</xdr:rowOff>
        </xdr:from>
        <xdr:to>
          <xdr:col>1</xdr:col>
          <xdr:colOff>1304925</xdr:colOff>
          <xdr:row>0</xdr:row>
          <xdr:rowOff>238125</xdr:rowOff>
        </xdr:to>
        <xdr:sp macro="" textlink="">
          <xdr:nvSpPr>
            <xdr:cNvPr id="3121" name="Butto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4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0</xdr:row>
          <xdr:rowOff>47625</xdr:rowOff>
        </xdr:from>
        <xdr:to>
          <xdr:col>14</xdr:col>
          <xdr:colOff>133350</xdr:colOff>
          <xdr:row>0</xdr:row>
          <xdr:rowOff>247650</xdr:rowOff>
        </xdr:to>
        <xdr:sp macro="" textlink="">
          <xdr:nvSpPr>
            <xdr:cNvPr id="3140" name="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4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0</xdr:row>
          <xdr:rowOff>57150</xdr:rowOff>
        </xdr:from>
        <xdr:to>
          <xdr:col>16</xdr:col>
          <xdr:colOff>95250</xdr:colOff>
          <xdr:row>0</xdr:row>
          <xdr:rowOff>257175</xdr:rowOff>
        </xdr:to>
        <xdr:sp macro="" textlink="">
          <xdr:nvSpPr>
            <xdr:cNvPr id="3141" name="Button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4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47625</xdr:rowOff>
        </xdr:from>
        <xdr:to>
          <xdr:col>1</xdr:col>
          <xdr:colOff>533400</xdr:colOff>
          <xdr:row>0</xdr:row>
          <xdr:rowOff>228600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5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aktualní 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0</xdr:row>
          <xdr:rowOff>57150</xdr:rowOff>
        </xdr:from>
        <xdr:to>
          <xdr:col>2</xdr:col>
          <xdr:colOff>66675</xdr:colOff>
          <xdr:row>0</xdr:row>
          <xdr:rowOff>238125</xdr:rowOff>
        </xdr:to>
        <xdr:sp macro="" textlink="">
          <xdr:nvSpPr>
            <xdr:cNvPr id="23554" name="Button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5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0</xdr:row>
          <xdr:rowOff>47625</xdr:rowOff>
        </xdr:from>
        <xdr:to>
          <xdr:col>13</xdr:col>
          <xdr:colOff>9525</xdr:colOff>
          <xdr:row>0</xdr:row>
          <xdr:rowOff>247650</xdr:rowOff>
        </xdr:to>
        <xdr:sp macro="" textlink="">
          <xdr:nvSpPr>
            <xdr:cNvPr id="23555" name="Button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5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0</xdr:row>
          <xdr:rowOff>57150</xdr:rowOff>
        </xdr:from>
        <xdr:to>
          <xdr:col>16</xdr:col>
          <xdr:colOff>38100</xdr:colOff>
          <xdr:row>0</xdr:row>
          <xdr:rowOff>257175</xdr:rowOff>
        </xdr:to>
        <xdr:sp macro="" textlink="">
          <xdr:nvSpPr>
            <xdr:cNvPr id="23556" name="Button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5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57150</xdr:rowOff>
        </xdr:from>
        <xdr:to>
          <xdr:col>1</xdr:col>
          <xdr:colOff>400050</xdr:colOff>
          <xdr:row>0</xdr:row>
          <xdr:rowOff>219075</xdr:rowOff>
        </xdr:to>
        <xdr:sp macro="" textlink="">
          <xdr:nvSpPr>
            <xdr:cNvPr id="4140" name="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6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0</xdr:row>
          <xdr:rowOff>66675</xdr:rowOff>
        </xdr:from>
        <xdr:to>
          <xdr:col>1</xdr:col>
          <xdr:colOff>1152525</xdr:colOff>
          <xdr:row>0</xdr:row>
          <xdr:rowOff>219075</xdr:rowOff>
        </xdr:to>
        <xdr:sp macro="" textlink="">
          <xdr:nvSpPr>
            <xdr:cNvPr id="4141" name="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6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0</xdr:row>
          <xdr:rowOff>57150</xdr:rowOff>
        </xdr:from>
        <xdr:to>
          <xdr:col>15</xdr:col>
          <xdr:colOff>19050</xdr:colOff>
          <xdr:row>0</xdr:row>
          <xdr:rowOff>257175</xdr:rowOff>
        </xdr:to>
        <xdr:sp macro="" textlink="">
          <xdr:nvSpPr>
            <xdr:cNvPr id="4157" name="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6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0</xdr:row>
          <xdr:rowOff>76200</xdr:rowOff>
        </xdr:from>
        <xdr:to>
          <xdr:col>16</xdr:col>
          <xdr:colOff>285750</xdr:colOff>
          <xdr:row>0</xdr:row>
          <xdr:rowOff>257175</xdr:rowOff>
        </xdr:to>
        <xdr:sp macro="" textlink="">
          <xdr:nvSpPr>
            <xdr:cNvPr id="4172" name="Button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6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57150</xdr:rowOff>
        </xdr:from>
        <xdr:to>
          <xdr:col>1</xdr:col>
          <xdr:colOff>371475</xdr:colOff>
          <xdr:row>0</xdr:row>
          <xdr:rowOff>219075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pořadí družstev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0</xdr:row>
          <xdr:rowOff>66675</xdr:rowOff>
        </xdr:from>
        <xdr:to>
          <xdr:col>1</xdr:col>
          <xdr:colOff>1152525</xdr:colOff>
          <xdr:row>0</xdr:row>
          <xdr:rowOff>219075</xdr:rowOff>
        </xdr:to>
        <xdr:sp macro="" textlink="">
          <xdr:nvSpPr>
            <xdr:cNvPr id="21506" name="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7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zápis výsledků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0</xdr:row>
          <xdr:rowOff>57150</xdr:rowOff>
        </xdr:from>
        <xdr:to>
          <xdr:col>14</xdr:col>
          <xdr:colOff>190500</xdr:colOff>
          <xdr:row>0</xdr:row>
          <xdr:rowOff>257175</xdr:rowOff>
        </xdr:to>
        <xdr:sp macro="" textlink="">
          <xdr:nvSpPr>
            <xdr:cNvPr id="21507" name="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7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ruční časy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0</xdr:row>
          <xdr:rowOff>76200</xdr:rowOff>
        </xdr:from>
        <xdr:to>
          <xdr:col>16</xdr:col>
          <xdr:colOff>304800</xdr:colOff>
          <xdr:row>0</xdr:row>
          <xdr:rowOff>257175</xdr:rowOff>
        </xdr:to>
        <xdr:sp macro="" textlink="">
          <xdr:nvSpPr>
            <xdr:cNvPr id="21508" name="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7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cs-CZ" sz="6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elektrické časy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ady Office">
  <a:themeElements>
    <a:clrScheme name="Vlastní 1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3891A7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0070C0"/>
    <pageSetUpPr fitToPage="1"/>
  </sheetPr>
  <dimension ref="A1:AE124"/>
  <sheetViews>
    <sheetView topLeftCell="P8" zoomScaleNormal="100" workbookViewId="0">
      <selection activeCell="AB16" sqref="AB16"/>
    </sheetView>
  </sheetViews>
  <sheetFormatPr defaultRowHeight="12.75"/>
  <cols>
    <col min="1" max="1" width="3.7109375" customWidth="1"/>
    <col min="2" max="2" width="21.5703125" style="1" customWidth="1"/>
    <col min="3" max="3" width="3.5703125" style="72" customWidth="1"/>
    <col min="4" max="4" width="7" style="46" bestFit="1" customWidth="1"/>
    <col min="5" max="5" width="4.7109375" style="3" customWidth="1"/>
    <col min="6" max="6" width="2.140625" style="38" customWidth="1"/>
    <col min="7" max="7" width="6.5703125" style="3" customWidth="1"/>
    <col min="8" max="8" width="4.7109375" style="3" customWidth="1"/>
    <col min="9" max="9" width="6.5703125" style="3" customWidth="1"/>
    <col min="10" max="10" width="4.7109375" style="3" customWidth="1"/>
    <col min="11" max="11" width="2.140625" style="38" customWidth="1"/>
    <col min="12" max="12" width="6.5703125" style="3" customWidth="1"/>
    <col min="13" max="13" width="4.7109375" style="3" customWidth="1"/>
    <col min="14" max="14" width="6.5703125" style="3" customWidth="1"/>
    <col min="15" max="15" width="4.7109375" style="3" customWidth="1"/>
    <col min="16" max="16" width="3" customWidth="1"/>
    <col min="17" max="17" width="0.85546875" customWidth="1"/>
    <col min="18" max="18" width="5.42578125" style="8" customWidth="1"/>
    <col min="19" max="19" width="4.7109375" customWidth="1"/>
    <col min="20" max="20" width="5.85546875" customWidth="1"/>
    <col min="21" max="21" width="8.85546875" style="3" hidden="1" customWidth="1"/>
    <col min="22" max="22" width="17.42578125" hidden="1" customWidth="1"/>
    <col min="23" max="23" width="2.5703125" hidden="1" customWidth="1"/>
    <col min="24" max="24" width="3" hidden="1" customWidth="1"/>
    <col min="25" max="25" width="8.85546875" hidden="1" customWidth="1"/>
    <col min="26" max="26" width="0" hidden="1" customWidth="1"/>
    <col min="27" max="27" width="3.5703125" customWidth="1"/>
    <col min="28" max="28" width="36.28515625" customWidth="1"/>
    <col min="29" max="29" width="21.28515625" customWidth="1"/>
    <col min="30" max="30" width="10.140625" style="124" customWidth="1"/>
    <col min="31" max="31" width="10.140625" customWidth="1"/>
  </cols>
  <sheetData>
    <row r="1" spans="1:31" ht="15" customHeight="1">
      <c r="A1" s="166" t="s">
        <v>17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X1" s="43"/>
    </row>
    <row r="2" spans="1:31" ht="1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31" ht="1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93">
        <v>8</v>
      </c>
      <c r="V3" s="52">
        <f>IF(AND(U3&gt;0,U3&lt;11.3),INT(58.015*(11.26-U3)^1.81),0)</f>
        <v>492</v>
      </c>
    </row>
    <row r="4" spans="1:31" ht="15" customHeight="1">
      <c r="A4" s="168" t="s">
        <v>18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3">
        <v>8</v>
      </c>
      <c r="V4" s="52">
        <f>IF(AND(U4&gt;0,U4&lt;11.3),INT(58.015*(11.5-U4)^1.81),0)</f>
        <v>560</v>
      </c>
    </row>
    <row r="5" spans="1:31" ht="1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31" ht="1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31" ht="15.75" thickBot="1">
      <c r="A7" s="73"/>
      <c r="B7" s="73"/>
      <c r="C7" s="73"/>
      <c r="D7" s="73"/>
      <c r="E7" s="73"/>
      <c r="F7" s="73"/>
      <c r="G7" s="73"/>
      <c r="H7" s="73"/>
      <c r="I7" s="73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</row>
    <row r="8" spans="1:31" ht="14.1" customHeight="1" thickBot="1">
      <c r="A8" s="67" t="s">
        <v>16</v>
      </c>
      <c r="B8" s="47"/>
      <c r="C8" s="68"/>
      <c r="D8" s="13">
        <f>LARGE(T11:T15,1)+LARGE(T11:T15,2)+LARGE(T11:T15,3)+LARGE(T11:T15,4)</f>
        <v>3575</v>
      </c>
      <c r="E8" s="12"/>
      <c r="F8" s="40"/>
      <c r="G8" s="5" t="s">
        <v>12</v>
      </c>
      <c r="H8" s="4"/>
      <c r="I8" s="4"/>
      <c r="J8" s="4"/>
      <c r="K8" s="35"/>
      <c r="L8" s="4"/>
      <c r="M8" s="4"/>
      <c r="N8" s="4"/>
      <c r="O8" s="4"/>
      <c r="P8" s="4"/>
      <c r="Q8" s="4"/>
      <c r="R8" s="6"/>
      <c r="S8" s="4"/>
      <c r="T8" s="82">
        <v>0</v>
      </c>
      <c r="U8" s="75">
        <f>D8</f>
        <v>3575</v>
      </c>
      <c r="V8" s="77"/>
      <c r="W8">
        <v>1</v>
      </c>
      <c r="Y8" s="24">
        <f>U8</f>
        <v>3575</v>
      </c>
      <c r="AB8" s="124" t="s">
        <v>577</v>
      </c>
      <c r="AD8" s="124" t="s">
        <v>576</v>
      </c>
      <c r="AE8" s="119" t="s">
        <v>578</v>
      </c>
    </row>
    <row r="9" spans="1:31" ht="14.1" customHeight="1">
      <c r="A9" s="83" t="s">
        <v>11</v>
      </c>
      <c r="B9" s="34" t="s">
        <v>15</v>
      </c>
      <c r="C9" s="84" t="s">
        <v>0</v>
      </c>
      <c r="D9" s="44" t="s">
        <v>1</v>
      </c>
      <c r="E9" s="26"/>
      <c r="F9" s="36"/>
      <c r="G9" s="25" t="s">
        <v>8</v>
      </c>
      <c r="H9" s="26"/>
      <c r="I9" s="25" t="s">
        <v>2</v>
      </c>
      <c r="J9" s="26"/>
      <c r="K9" s="36"/>
      <c r="L9" s="25" t="s">
        <v>9</v>
      </c>
      <c r="M9" s="26"/>
      <c r="N9" s="25" t="s">
        <v>3</v>
      </c>
      <c r="O9" s="26"/>
      <c r="P9" s="25" t="s">
        <v>10</v>
      </c>
      <c r="Q9" s="27"/>
      <c r="R9" s="27"/>
      <c r="S9" s="26"/>
      <c r="T9" s="21" t="s">
        <v>7</v>
      </c>
      <c r="U9" s="75">
        <f>D8</f>
        <v>3575</v>
      </c>
      <c r="V9" s="77" t="s">
        <v>20</v>
      </c>
      <c r="W9">
        <v>1</v>
      </c>
      <c r="AB9" s="121" t="s">
        <v>508</v>
      </c>
      <c r="AC9" s="123">
        <v>5699</v>
      </c>
      <c r="AD9" s="124">
        <v>10</v>
      </c>
      <c r="AE9" s="124">
        <v>3</v>
      </c>
    </row>
    <row r="10" spans="1:31" ht="14.1" customHeight="1">
      <c r="A10" s="85"/>
      <c r="B10" s="112" t="s">
        <v>28</v>
      </c>
      <c r="C10" s="69"/>
      <c r="D10" s="45" t="s">
        <v>5</v>
      </c>
      <c r="E10" s="96" t="s">
        <v>6</v>
      </c>
      <c r="F10" s="37"/>
      <c r="G10" s="23" t="s">
        <v>5</v>
      </c>
      <c r="H10" s="23" t="s">
        <v>6</v>
      </c>
      <c r="I10" s="23" t="s">
        <v>5</v>
      </c>
      <c r="J10" s="23" t="s">
        <v>6</v>
      </c>
      <c r="K10" s="37"/>
      <c r="L10" s="23" t="s">
        <v>5</v>
      </c>
      <c r="M10" s="23" t="s">
        <v>6</v>
      </c>
      <c r="N10" s="23" t="s">
        <v>5</v>
      </c>
      <c r="O10" s="23" t="s">
        <v>6</v>
      </c>
      <c r="P10" s="30" t="s">
        <v>5</v>
      </c>
      <c r="Q10" s="31"/>
      <c r="R10" s="32"/>
      <c r="S10" s="23" t="s">
        <v>6</v>
      </c>
      <c r="T10" s="22"/>
      <c r="U10" s="75">
        <f>D8</f>
        <v>3575</v>
      </c>
      <c r="V10" s="77"/>
      <c r="W10">
        <v>1</v>
      </c>
      <c r="AB10" s="121" t="s">
        <v>509</v>
      </c>
      <c r="AC10" s="123">
        <v>5674</v>
      </c>
      <c r="AD10" s="124">
        <v>9</v>
      </c>
    </row>
    <row r="11" spans="1:31" s="58" customFormat="1" ht="14.1" customHeight="1">
      <c r="A11" s="49">
        <f>IF(T11&lt;&gt;0,+RANK(T11,T$11:T$119,0),0)</f>
        <v>8</v>
      </c>
      <c r="B11" s="111" t="s">
        <v>390</v>
      </c>
      <c r="C11" s="70"/>
      <c r="D11" s="97">
        <v>8.3000000000000007</v>
      </c>
      <c r="E11" s="52">
        <f>IF(AND(D11&gt;0,D11&lt;11.3),INT(58.015*(11.5-D11)^1.81),0)</f>
        <v>476</v>
      </c>
      <c r="F11" s="94"/>
      <c r="G11" s="51"/>
      <c r="H11" s="52">
        <f>IF(G11&lt;&gt;0,INT(0.8465*((G11*100)-75)^1.42),0)</f>
        <v>0</v>
      </c>
      <c r="I11" s="51">
        <v>3.77</v>
      </c>
      <c r="J11" s="52">
        <f>IF(I11&lt;&gt;0,INT(0.14354*((I11*100)-220)^1.4),0)</f>
        <v>170</v>
      </c>
      <c r="K11" s="52"/>
      <c r="L11" s="51">
        <v>8.27</v>
      </c>
      <c r="M11" s="52">
        <f>IF(AND(L11&gt;1.53,L11&lt;&gt;"N"),INT(51.39*(L11-1.5)^1.05),0)</f>
        <v>382</v>
      </c>
      <c r="N11" s="51"/>
      <c r="O11" s="52">
        <f>IF(AND(N11&gt;10.15,N11&lt;&gt;"N"),INT(5.33*(N11-10)^1.1),0)</f>
        <v>0</v>
      </c>
      <c r="P11" s="53">
        <v>3</v>
      </c>
      <c r="Q11" s="54" t="s">
        <v>13</v>
      </c>
      <c r="R11" s="55">
        <v>49.38</v>
      </c>
      <c r="S11" s="52">
        <f>IF(AND(305.5&gt;60*P11+R11,P11&gt;0),INT(0.08713*(305.5-(60*P11+R11))^1.85),0)</f>
        <v>263</v>
      </c>
      <c r="T11" s="56">
        <f>SUM(E11,H11,J11,M11,O11,S11)</f>
        <v>1291</v>
      </c>
      <c r="U11" s="76">
        <f>D8</f>
        <v>3575</v>
      </c>
      <c r="V11" s="77">
        <f>B8</f>
        <v>0</v>
      </c>
      <c r="W11" s="58">
        <v>1</v>
      </c>
      <c r="X11" s="58">
        <v>1</v>
      </c>
      <c r="AB11" s="121" t="s">
        <v>510</v>
      </c>
      <c r="AC11" s="123">
        <v>5332</v>
      </c>
      <c r="AD11" s="124">
        <v>8</v>
      </c>
    </row>
    <row r="12" spans="1:31" s="58" customFormat="1" ht="14.1" customHeight="1">
      <c r="A12" s="49">
        <f>IF(T12&lt;&gt;0,+RANK(T12,T$11:T$119,0),0)</f>
        <v>48</v>
      </c>
      <c r="B12" s="111" t="s">
        <v>391</v>
      </c>
      <c r="C12" s="70"/>
      <c r="D12" s="97">
        <v>8.89</v>
      </c>
      <c r="E12" s="52">
        <f t="shared" ref="E12:E15" si="0">IF(AND(D12&gt;0,D12&lt;11.3),INT(58.015*(11.5-D12)^1.81),0)</f>
        <v>329</v>
      </c>
      <c r="F12" s="94"/>
      <c r="G12" s="51">
        <v>0</v>
      </c>
      <c r="H12" s="52">
        <f>IF(G12&lt;&gt;0,INT(0.8465*((G12*100)-75)^1.42),0)</f>
        <v>0</v>
      </c>
      <c r="I12" s="51"/>
      <c r="J12" s="52">
        <f>IF(I12&lt;&gt;0,INT(0.14354*((I12*100)-220)^1.4),0)</f>
        <v>0</v>
      </c>
      <c r="K12" s="52"/>
      <c r="L12" s="51">
        <v>9.43</v>
      </c>
      <c r="M12" s="52">
        <f>IF(AND(L12&gt;1.53,L12&lt;&gt;"N"),INT(51.39*(L12-1.5)^1.05),0)</f>
        <v>451</v>
      </c>
      <c r="N12" s="51"/>
      <c r="O12" s="52">
        <f>IF(AND(N12&gt;10.15,N12&lt;&gt;"N"),INT(5.33*(N12-10)^1.1),0)</f>
        <v>0</v>
      </c>
      <c r="P12" s="53"/>
      <c r="Q12" s="54" t="s">
        <v>13</v>
      </c>
      <c r="R12" s="55"/>
      <c r="S12" s="52">
        <f>IF(AND(305.5&gt;60*P12+R12,P12&gt;0),INT(0.08713*(305.5-(60*P12+R12))^1.85),0)</f>
        <v>0</v>
      </c>
      <c r="T12" s="56">
        <f>SUM(E12,H12,J12,M12,O12,S12)</f>
        <v>780</v>
      </c>
      <c r="U12" s="76">
        <f>D8</f>
        <v>3575</v>
      </c>
      <c r="V12" s="77">
        <f>B8</f>
        <v>0</v>
      </c>
      <c r="W12" s="58">
        <v>1</v>
      </c>
      <c r="X12" s="58">
        <v>2</v>
      </c>
      <c r="AB12" s="121" t="s">
        <v>511</v>
      </c>
      <c r="AC12" s="123">
        <v>5231</v>
      </c>
      <c r="AD12" s="124">
        <v>7</v>
      </c>
    </row>
    <row r="13" spans="1:31" s="58" customFormat="1" ht="14.1" customHeight="1">
      <c r="A13" s="49">
        <f>IF(T13&lt;&gt;0,+RANK(T13,T$11:T$119,0),0)</f>
        <v>36</v>
      </c>
      <c r="B13" s="111" t="s">
        <v>401</v>
      </c>
      <c r="C13" s="70"/>
      <c r="D13" s="97">
        <v>9.4600000000000009</v>
      </c>
      <c r="E13" s="52">
        <f t="shared" si="0"/>
        <v>210</v>
      </c>
      <c r="F13" s="94"/>
      <c r="G13" s="51"/>
      <c r="H13" s="52">
        <f>IF(G13&lt;&gt;0,INT(0.8465*((G13*100)-75)^1.42),0)</f>
        <v>0</v>
      </c>
      <c r="I13" s="51">
        <v>3.49</v>
      </c>
      <c r="J13" s="52">
        <f>IF(I13&lt;&gt;0,INT(0.14354*((I13*100)-220)^1.4),0)</f>
        <v>129</v>
      </c>
      <c r="K13" s="52"/>
      <c r="L13" s="51"/>
      <c r="M13" s="52">
        <f>IF(AND(L13&gt;1.53,L13&lt;&gt;"N"),INT(51.39*(L13-1.5)^1.05),0)</f>
        <v>0</v>
      </c>
      <c r="N13" s="51">
        <v>49.02</v>
      </c>
      <c r="O13" s="52">
        <f>IF(AND(N13&gt;10.15,N13&lt;&gt;"N"),INT(5.33*(N13-10)^1.1),0)</f>
        <v>300</v>
      </c>
      <c r="P13" s="53">
        <v>3</v>
      </c>
      <c r="Q13" s="54" t="s">
        <v>13</v>
      </c>
      <c r="R13" s="55">
        <v>47.71</v>
      </c>
      <c r="S13" s="52">
        <f>IF(AND(305.5&gt;60*P13+R13,P13&gt;0),INT(0.08713*(305.5-(60*P13+R13))^1.85),0)</f>
        <v>274</v>
      </c>
      <c r="T13" s="56">
        <f>SUM(E13,H13,J13,M13,O13,S13)</f>
        <v>913</v>
      </c>
      <c r="U13" s="76">
        <f>D8</f>
        <v>3575</v>
      </c>
      <c r="V13" s="77">
        <f>B8</f>
        <v>0</v>
      </c>
      <c r="W13" s="58">
        <v>1</v>
      </c>
      <c r="X13" s="58">
        <v>3</v>
      </c>
      <c r="AB13" s="121" t="s">
        <v>579</v>
      </c>
      <c r="AC13" s="123">
        <v>5100</v>
      </c>
      <c r="AD13" s="124">
        <v>6</v>
      </c>
    </row>
    <row r="14" spans="1:31" s="58" customFormat="1" ht="14.1" customHeight="1">
      <c r="A14" s="49">
        <f>IF(T14&lt;&gt;0,+RANK(T14,T$11:T$119,0),0)</f>
        <v>56</v>
      </c>
      <c r="B14" s="111" t="s">
        <v>402</v>
      </c>
      <c r="C14" s="70"/>
      <c r="D14" s="97">
        <v>9.75</v>
      </c>
      <c r="E14" s="52">
        <f t="shared" si="0"/>
        <v>159</v>
      </c>
      <c r="F14" s="94"/>
      <c r="G14" s="51"/>
      <c r="H14" s="52">
        <f>IF(G14&lt;&gt;0,INT(0.8465*((G14*100)-75)^1.42),0)</f>
        <v>0</v>
      </c>
      <c r="I14" s="51">
        <v>3.55</v>
      </c>
      <c r="J14" s="52">
        <f>IF(I14&lt;&gt;0,INT(0.14354*((I14*100)-220)^1.4),0)</f>
        <v>137</v>
      </c>
      <c r="K14" s="52"/>
      <c r="L14" s="51"/>
      <c r="M14" s="52">
        <f>IF(AND(L14&gt;1.53,L14&lt;&gt;"N"),INT(51.39*(L14-1.5)^1.05),0)</f>
        <v>0</v>
      </c>
      <c r="N14" s="51"/>
      <c r="O14" s="52">
        <f>IF(AND(N14&gt;10.15,N14&lt;&gt;"N"),INT(5.33*(N14-10)^1.1),0)</f>
        <v>0</v>
      </c>
      <c r="P14" s="53">
        <v>3</v>
      </c>
      <c r="Q14" s="54" t="s">
        <v>13</v>
      </c>
      <c r="R14" s="55">
        <v>48.79</v>
      </c>
      <c r="S14" s="52">
        <f>IF(AND(305.5&gt;60*P14+R14,P14&gt;0),INT(0.08713*(305.5-(60*P14+R14))^1.85),0)</f>
        <v>267</v>
      </c>
      <c r="T14" s="56">
        <f>SUM(E14,H14,J14,M14,O14,S14)</f>
        <v>563</v>
      </c>
      <c r="U14" s="76">
        <f>D8</f>
        <v>3575</v>
      </c>
      <c r="V14" s="77">
        <f>B8</f>
        <v>0</v>
      </c>
      <c r="W14" s="58">
        <v>1</v>
      </c>
      <c r="X14" s="58">
        <v>4</v>
      </c>
      <c r="AB14" s="121" t="s">
        <v>512</v>
      </c>
      <c r="AC14" s="123">
        <v>4948</v>
      </c>
      <c r="AD14" s="124">
        <v>5</v>
      </c>
    </row>
    <row r="15" spans="1:31" s="58" customFormat="1" ht="14.1" customHeight="1" thickBot="1">
      <c r="A15" s="59">
        <f>IF(T15&lt;&gt;0,+RANK(T15,T$11:T$119,0),0)</f>
        <v>52</v>
      </c>
      <c r="B15" s="161" t="s">
        <v>403</v>
      </c>
      <c r="C15" s="71"/>
      <c r="D15" s="98">
        <v>8.9</v>
      </c>
      <c r="E15" s="62">
        <f t="shared" si="0"/>
        <v>327</v>
      </c>
      <c r="F15" s="95"/>
      <c r="G15" s="61">
        <v>0</v>
      </c>
      <c r="H15" s="62">
        <f>IF(G15&lt;&gt;0,INT(0.8465*((G15*100)-75)^1.42),0)</f>
        <v>0</v>
      </c>
      <c r="I15" s="61"/>
      <c r="J15" s="62">
        <f>IF(I15&lt;&gt;0,INT(0.14354*((I15*100)-220)^1.4),0)</f>
        <v>0</v>
      </c>
      <c r="K15" s="62"/>
      <c r="L15" s="61"/>
      <c r="M15" s="62">
        <f>IF(AND(L15&gt;1.53,L15&lt;&gt;"N"),INT(51.39*(L15-1.5)^1.05),0)</f>
        <v>0</v>
      </c>
      <c r="N15" s="61">
        <v>44.75</v>
      </c>
      <c r="O15" s="62">
        <f>IF(AND(N15&gt;10.15,N15&lt;&gt;"N"),INT(5.33*(N15-10)^1.1),0)</f>
        <v>264</v>
      </c>
      <c r="P15" s="63"/>
      <c r="Q15" s="64" t="s">
        <v>13</v>
      </c>
      <c r="R15" s="65"/>
      <c r="S15" s="62">
        <f>IF(AND(305.5&gt;60*P15+R15,P15&gt;0),INT(0.08713*(305.5-(60*P15+R15))^1.85),0)</f>
        <v>0</v>
      </c>
      <c r="T15" s="66">
        <f>SUM(E15,H15,J15,M15,O15,S15)</f>
        <v>591</v>
      </c>
      <c r="U15" s="76">
        <f>D8</f>
        <v>3575</v>
      </c>
      <c r="V15" s="77">
        <f>B8</f>
        <v>0</v>
      </c>
      <c r="W15" s="58">
        <v>1</v>
      </c>
      <c r="X15" s="58">
        <v>5</v>
      </c>
      <c r="AB15" s="121" t="s">
        <v>513</v>
      </c>
      <c r="AC15" s="123">
        <v>4702</v>
      </c>
      <c r="AD15" s="124">
        <v>4</v>
      </c>
    </row>
    <row r="16" spans="1:31" ht="14.1" customHeight="1" thickBot="1">
      <c r="A16" s="67" t="s">
        <v>16</v>
      </c>
      <c r="B16" s="47"/>
      <c r="C16" s="68"/>
      <c r="D16" s="13">
        <f>LARGE(T19:T23,1)+LARGE(T19:T23,2)+LARGE(T19:T23,3)+LARGE(T19:T23,4)</f>
        <v>2526</v>
      </c>
      <c r="E16" s="12"/>
      <c r="F16" s="40"/>
      <c r="G16" s="5" t="s">
        <v>12</v>
      </c>
      <c r="H16" s="4"/>
      <c r="I16" s="4"/>
      <c r="J16" s="4"/>
      <c r="K16" s="35"/>
      <c r="L16" s="4"/>
      <c r="M16" s="4"/>
      <c r="N16" s="4"/>
      <c r="O16" s="4"/>
      <c r="P16" s="4"/>
      <c r="Q16" s="4"/>
      <c r="R16" s="6"/>
      <c r="S16" s="4"/>
      <c r="T16" s="82">
        <v>0</v>
      </c>
      <c r="U16" s="75">
        <f>D16</f>
        <v>2526</v>
      </c>
      <c r="V16" s="77"/>
      <c r="W16">
        <v>2</v>
      </c>
      <c r="Y16" s="24">
        <f>U16</f>
        <v>2526</v>
      </c>
      <c r="AB16" s="121" t="s">
        <v>583</v>
      </c>
      <c r="AC16" s="123">
        <v>4553</v>
      </c>
      <c r="AD16" s="124">
        <v>3</v>
      </c>
    </row>
    <row r="17" spans="1:30" ht="14.1" customHeight="1">
      <c r="A17" s="83" t="s">
        <v>11</v>
      </c>
      <c r="B17" s="34" t="s">
        <v>15</v>
      </c>
      <c r="C17" s="84" t="s">
        <v>0</v>
      </c>
      <c r="D17" s="44" t="s">
        <v>1</v>
      </c>
      <c r="E17" s="26"/>
      <c r="F17" s="36"/>
      <c r="G17" s="25" t="s">
        <v>8</v>
      </c>
      <c r="H17" s="26"/>
      <c r="I17" s="25" t="s">
        <v>2</v>
      </c>
      <c r="J17" s="26"/>
      <c r="K17" s="36"/>
      <c r="L17" s="25" t="s">
        <v>9</v>
      </c>
      <c r="M17" s="26"/>
      <c r="N17" s="25" t="s">
        <v>3</v>
      </c>
      <c r="O17" s="26"/>
      <c r="P17" s="25" t="s">
        <v>10</v>
      </c>
      <c r="Q17" s="27"/>
      <c r="R17" s="27"/>
      <c r="S17" s="26"/>
      <c r="T17" s="21" t="s">
        <v>7</v>
      </c>
      <c r="U17" s="75">
        <f>D16</f>
        <v>2526</v>
      </c>
      <c r="V17" s="77"/>
      <c r="W17">
        <v>2</v>
      </c>
      <c r="AB17" s="121" t="s">
        <v>514</v>
      </c>
      <c r="AC17" s="123">
        <v>4502</v>
      </c>
      <c r="AD17" s="124">
        <v>2</v>
      </c>
    </row>
    <row r="18" spans="1:30" ht="14.1" customHeight="1">
      <c r="A18" s="85"/>
      <c r="B18" s="112" t="s">
        <v>396</v>
      </c>
      <c r="C18" s="69"/>
      <c r="D18" s="45" t="s">
        <v>5</v>
      </c>
      <c r="E18" s="23" t="s">
        <v>6</v>
      </c>
      <c r="F18" s="37"/>
      <c r="G18" s="23" t="s">
        <v>5</v>
      </c>
      <c r="H18" s="23" t="s">
        <v>6</v>
      </c>
      <c r="I18" s="23" t="s">
        <v>5</v>
      </c>
      <c r="J18" s="23" t="s">
        <v>6</v>
      </c>
      <c r="K18" s="37"/>
      <c r="L18" s="23" t="s">
        <v>5</v>
      </c>
      <c r="M18" s="23" t="s">
        <v>6</v>
      </c>
      <c r="N18" s="23" t="s">
        <v>5</v>
      </c>
      <c r="O18" s="23" t="s">
        <v>6</v>
      </c>
      <c r="P18" s="30" t="s">
        <v>5</v>
      </c>
      <c r="Q18" s="31"/>
      <c r="R18" s="32"/>
      <c r="S18" s="23" t="s">
        <v>6</v>
      </c>
      <c r="T18" s="22"/>
      <c r="U18" s="75">
        <f>D16</f>
        <v>2526</v>
      </c>
      <c r="V18" s="77"/>
      <c r="W18">
        <v>2</v>
      </c>
      <c r="AB18" s="121" t="s">
        <v>515</v>
      </c>
      <c r="AC18" s="123">
        <v>4355</v>
      </c>
      <c r="AD18" s="124">
        <v>1</v>
      </c>
    </row>
    <row r="19" spans="1:30" s="58" customFormat="1" ht="14.1" customHeight="1">
      <c r="A19" s="49">
        <f>IF(T19&lt;&gt;0,+RANK(T19,T$11:T$119,0),0)</f>
        <v>57</v>
      </c>
      <c r="B19" s="111" t="s">
        <v>392</v>
      </c>
      <c r="C19" s="70"/>
      <c r="D19" s="99">
        <v>9.16</v>
      </c>
      <c r="E19" s="52">
        <f>IF(AND(D19&gt;0,D19&lt;11.3),INT(58.015*(11.5-D19)^1.81),0)</f>
        <v>270</v>
      </c>
      <c r="F19" s="52"/>
      <c r="G19" s="51"/>
      <c r="H19" s="52">
        <f>IF(G19&lt;&gt;0,INT(0.8465*((G19*100)-75)^1.42),0)</f>
        <v>0</v>
      </c>
      <c r="I19" s="51">
        <v>0</v>
      </c>
      <c r="J19" s="52">
        <f>IF(I19&lt;&gt;0,INT(0.14354*((I19*100)-220)^1.4),0)</f>
        <v>0</v>
      </c>
      <c r="K19" s="52"/>
      <c r="L19" s="51">
        <v>6.47</v>
      </c>
      <c r="M19" s="52">
        <f>IF(AND(L19&gt;1.53,L19&lt;&gt;"N"),INT(51.39*(L19-1.5)^1.05),0)</f>
        <v>276</v>
      </c>
      <c r="N19" s="51"/>
      <c r="O19" s="52">
        <f>IF(AND(N19&gt;10.15,N19&lt;&gt;"N"),INT(5.33*(N19-10)^1.1),0)</f>
        <v>0</v>
      </c>
      <c r="P19" s="53"/>
      <c r="Q19" s="54" t="s">
        <v>13</v>
      </c>
      <c r="R19" s="55"/>
      <c r="S19" s="52">
        <f>IF(AND(305.5&gt;60*P19+R19,P19&gt;0),INT(0.08713*(305.5-(60*P19+R19))^1.85),0)</f>
        <v>0</v>
      </c>
      <c r="T19" s="56">
        <f>SUM(E19,H19,J19,M19,O19,S19)</f>
        <v>546</v>
      </c>
      <c r="U19" s="76">
        <f>D16</f>
        <v>2526</v>
      </c>
      <c r="V19" s="77">
        <f>B16</f>
        <v>0</v>
      </c>
      <c r="W19" s="58">
        <v>2</v>
      </c>
      <c r="X19" s="58">
        <v>6</v>
      </c>
      <c r="AB19" s="121" t="s">
        <v>516</v>
      </c>
      <c r="AC19" s="123">
        <v>4249</v>
      </c>
      <c r="AD19" s="124">
        <v>1</v>
      </c>
    </row>
    <row r="20" spans="1:30" s="58" customFormat="1" ht="14.1" customHeight="1">
      <c r="A20" s="49">
        <f>IF(T20&lt;&gt;0,+RANK(T20,T$11:T$119,0),0)</f>
        <v>53</v>
      </c>
      <c r="B20" s="111" t="s">
        <v>393</v>
      </c>
      <c r="C20" s="70"/>
      <c r="D20" s="99">
        <v>10.02</v>
      </c>
      <c r="E20" s="52">
        <f t="shared" ref="E20:E23" si="1">IF(AND(D20&gt;0,D20&lt;11.3),INT(58.015*(11.5-D20)^1.81),0)</f>
        <v>117</v>
      </c>
      <c r="F20" s="52"/>
      <c r="G20" s="51"/>
      <c r="H20" s="52">
        <f>IF(G20&lt;&gt;0,INT(0.8465*((G20*100)-75)^1.42),0)</f>
        <v>0</v>
      </c>
      <c r="I20" s="51">
        <v>3.65</v>
      </c>
      <c r="J20" s="52">
        <f>IF(I20&lt;&gt;0,INT(0.14354*((I20*100)-220)^1.4),0)</f>
        <v>152</v>
      </c>
      <c r="K20" s="52"/>
      <c r="L20" s="51">
        <v>7.1</v>
      </c>
      <c r="M20" s="52">
        <f>IF(AND(L20&gt;1.53,L20&lt;&gt;"N"),INT(51.39*(L20-1.5)^1.05),0)</f>
        <v>313</v>
      </c>
      <c r="N20" s="51"/>
      <c r="O20" s="52">
        <f>IF(AND(N20&gt;10.15,N20&lt;&gt;"N"),INT(5.33*(N20-10)^1.1),0)</f>
        <v>0</v>
      </c>
      <c r="P20" s="53"/>
      <c r="Q20" s="54" t="s">
        <v>13</v>
      </c>
      <c r="R20" s="55"/>
      <c r="S20" s="52">
        <f>IF(AND(305.5&gt;60*P20+R20,P20&gt;0),INT(0.08713*(305.5-(60*P20+R20))^1.85),0)</f>
        <v>0</v>
      </c>
      <c r="T20" s="56">
        <f>SUM(E20,H20,J20,M20,O20,S20)</f>
        <v>582</v>
      </c>
      <c r="U20" s="76">
        <f>D16</f>
        <v>2526</v>
      </c>
      <c r="V20" s="77">
        <f>B16</f>
        <v>0</v>
      </c>
      <c r="W20" s="58">
        <v>2</v>
      </c>
      <c r="X20" s="58">
        <v>7</v>
      </c>
      <c r="AB20" s="121" t="s">
        <v>517</v>
      </c>
      <c r="AC20" s="123">
        <v>4162</v>
      </c>
      <c r="AD20" s="124">
        <v>1</v>
      </c>
    </row>
    <row r="21" spans="1:30" s="58" customFormat="1" ht="14.1" customHeight="1">
      <c r="A21" s="49">
        <f>IF(T21&lt;&gt;0,+RANK(T21,T$11:T$119,0),0)</f>
        <v>63</v>
      </c>
      <c r="B21" s="111" t="s">
        <v>394</v>
      </c>
      <c r="C21" s="70"/>
      <c r="D21" s="99">
        <v>10.1</v>
      </c>
      <c r="E21" s="52">
        <f t="shared" si="1"/>
        <v>106</v>
      </c>
      <c r="F21" s="52"/>
      <c r="G21" s="51">
        <v>1.115</v>
      </c>
      <c r="H21" s="52">
        <f>IF(G21&lt;&gt;0,INT(0.8465*((G21*100)-75)^1.42),0)</f>
        <v>139</v>
      </c>
      <c r="I21" s="51"/>
      <c r="J21" s="52">
        <f>IF(I21&lt;&gt;0,INT(0.14354*((I21*100)-220)^1.4),0)</f>
        <v>0</v>
      </c>
      <c r="K21" s="52"/>
      <c r="L21" s="51"/>
      <c r="M21" s="52">
        <f>IF(AND(L21&gt;1.53,L21&lt;&gt;"N"),INT(51.39*(L21-1.5)^1.05),0)</f>
        <v>0</v>
      </c>
      <c r="N21" s="51">
        <v>31.95</v>
      </c>
      <c r="O21" s="52">
        <f>IF(AND(N21&gt;10.15,N21&lt;&gt;"N"),INT(5.33*(N21-10)^1.1),0)</f>
        <v>159</v>
      </c>
      <c r="P21" s="53">
        <v>5</v>
      </c>
      <c r="Q21" s="54" t="s">
        <v>13</v>
      </c>
      <c r="R21" s="55">
        <v>15.72</v>
      </c>
      <c r="S21" s="52">
        <f>IF(AND(305.5&gt;60*P21+R21,P21&gt;0),INT(0.08713*(305.5-(60*P21+R21))^1.85),0)</f>
        <v>0</v>
      </c>
      <c r="T21" s="56">
        <f>SUM(E21,H21,J21,M21,O21,S21)</f>
        <v>404</v>
      </c>
      <c r="U21" s="76">
        <f>D16</f>
        <v>2526</v>
      </c>
      <c r="V21" s="77">
        <f>B16</f>
        <v>0</v>
      </c>
      <c r="W21" s="58">
        <v>2</v>
      </c>
      <c r="X21" s="58">
        <v>8</v>
      </c>
      <c r="AB21" s="121" t="s">
        <v>518</v>
      </c>
      <c r="AC21" s="123">
        <v>4156</v>
      </c>
      <c r="AD21" s="124">
        <v>1</v>
      </c>
    </row>
    <row r="22" spans="1:30" s="58" customFormat="1" ht="14.1" customHeight="1">
      <c r="A22" s="49">
        <f>IF(T22&lt;&gt;0,+RANK(T22,T$11:T$119,0),0)</f>
        <v>27</v>
      </c>
      <c r="B22" s="111" t="s">
        <v>395</v>
      </c>
      <c r="C22" s="70"/>
      <c r="D22" s="99">
        <v>8.9</v>
      </c>
      <c r="E22" s="52">
        <f t="shared" si="1"/>
        <v>327</v>
      </c>
      <c r="F22" s="52"/>
      <c r="G22" s="51">
        <v>1.1499999999999999</v>
      </c>
      <c r="H22" s="52">
        <f>IF(G22&lt;&gt;0,INT(0.8465*((G22*100)-75)^1.42),0)</f>
        <v>159</v>
      </c>
      <c r="I22" s="51"/>
      <c r="J22" s="52">
        <f>IF(I22&lt;&gt;0,INT(0.14354*((I22*100)-220)^1.4),0)</f>
        <v>0</v>
      </c>
      <c r="K22" s="52"/>
      <c r="L22" s="51"/>
      <c r="M22" s="52">
        <f>IF(AND(L22&gt;1.53,L22&lt;&gt;"N"),INT(51.39*(L22-1.5)^1.05),0)</f>
        <v>0</v>
      </c>
      <c r="N22" s="51">
        <v>33.28</v>
      </c>
      <c r="O22" s="52">
        <f>IF(AND(N22&gt;10.15,N22&lt;&gt;"N"),INT(5.33*(N22-10)^1.1),0)</f>
        <v>169</v>
      </c>
      <c r="P22" s="53">
        <v>3</v>
      </c>
      <c r="Q22" s="54" t="s">
        <v>13</v>
      </c>
      <c r="R22" s="55">
        <v>38.28</v>
      </c>
      <c r="S22" s="52">
        <f>IF(AND(305.5&gt;60*P22+R22,P22&gt;0),INT(0.08713*(305.5-(60*P22+R22))^1.85),0)</f>
        <v>339</v>
      </c>
      <c r="T22" s="56">
        <f>SUM(E22,H22,J22,M22,O22,S22)</f>
        <v>994</v>
      </c>
      <c r="U22" s="76">
        <f>D16</f>
        <v>2526</v>
      </c>
      <c r="V22" s="77">
        <f>B16</f>
        <v>0</v>
      </c>
      <c r="W22" s="58">
        <v>2</v>
      </c>
      <c r="X22" s="58">
        <v>9</v>
      </c>
      <c r="AB22" s="121" t="s">
        <v>519</v>
      </c>
      <c r="AC22" s="123">
        <v>4130</v>
      </c>
      <c r="AD22" s="124">
        <v>1</v>
      </c>
    </row>
    <row r="23" spans="1:30" s="58" customFormat="1" ht="14.1" customHeight="1" thickBot="1">
      <c r="A23" s="59">
        <f>IF(T23&lt;&gt;0,+RANK(T23,T$11:T$119,0),0)</f>
        <v>0</v>
      </c>
      <c r="B23" s="60"/>
      <c r="C23" s="71"/>
      <c r="D23" s="100"/>
      <c r="E23" s="62">
        <f t="shared" si="1"/>
        <v>0</v>
      </c>
      <c r="F23" s="62"/>
      <c r="G23" s="61"/>
      <c r="H23" s="62">
        <f>IF(G23&lt;&gt;0,INT(0.8465*((G23*100)-75)^1.42),0)</f>
        <v>0</v>
      </c>
      <c r="I23" s="61"/>
      <c r="J23" s="62">
        <f>IF(I23&lt;&gt;0,INT(0.14354*((I23*100)-220)^1.4),0)</f>
        <v>0</v>
      </c>
      <c r="K23" s="62"/>
      <c r="L23" s="61"/>
      <c r="M23" s="62">
        <f>IF(AND(L23&gt;1.53,L23&lt;&gt;"N"),INT(51.39*(L23-1.5)^1.05),0)</f>
        <v>0</v>
      </c>
      <c r="N23" s="61"/>
      <c r="O23" s="62">
        <f>IF(AND(N23&gt;10.15,N23&lt;&gt;"N"),INT(5.33*(N23-10)^1.1),0)</f>
        <v>0</v>
      </c>
      <c r="P23" s="63"/>
      <c r="Q23" s="64" t="s">
        <v>13</v>
      </c>
      <c r="R23" s="65"/>
      <c r="S23" s="62">
        <f>IF(AND(305.5&gt;60*P23+R23,P23&gt;0),INT(0.08713*(305.5-(60*P23+R23))^1.85),0)</f>
        <v>0</v>
      </c>
      <c r="T23" s="66">
        <f>SUM(E23,H23,J23,M23,O23,S23)</f>
        <v>0</v>
      </c>
      <c r="U23" s="76">
        <f>D16</f>
        <v>2526</v>
      </c>
      <c r="V23" s="77">
        <f>B16</f>
        <v>0</v>
      </c>
      <c r="W23" s="58">
        <v>2</v>
      </c>
      <c r="X23" s="58">
        <v>10</v>
      </c>
      <c r="AB23" s="121" t="s">
        <v>520</v>
      </c>
      <c r="AC23" s="123">
        <v>4088</v>
      </c>
      <c r="AD23" s="124">
        <v>1</v>
      </c>
    </row>
    <row r="24" spans="1:30" ht="14.1" customHeight="1" thickBot="1">
      <c r="A24" s="67" t="s">
        <v>16</v>
      </c>
      <c r="B24" s="47"/>
      <c r="C24" s="68"/>
      <c r="D24" s="13">
        <f>LARGE(T27:T31,1)+LARGE(T27:T31,2)+LARGE(T27:T31,3)+LARGE(T27:T31,4)</f>
        <v>3795</v>
      </c>
      <c r="E24" s="12"/>
      <c r="F24" s="40"/>
      <c r="G24" s="5" t="s">
        <v>12</v>
      </c>
      <c r="H24" s="4"/>
      <c r="I24" s="4"/>
      <c r="J24" s="4"/>
      <c r="K24" s="35"/>
      <c r="L24" s="4"/>
      <c r="M24" s="4"/>
      <c r="N24" s="4"/>
      <c r="O24" s="4"/>
      <c r="P24" s="4"/>
      <c r="Q24" s="4"/>
      <c r="R24" s="6"/>
      <c r="S24" s="4"/>
      <c r="T24" s="82">
        <v>0</v>
      </c>
      <c r="U24" s="75">
        <f>D24</f>
        <v>3795</v>
      </c>
      <c r="V24" s="77"/>
      <c r="W24">
        <v>3</v>
      </c>
      <c r="Y24" s="24">
        <f>U24</f>
        <v>3795</v>
      </c>
      <c r="AB24" s="121" t="s">
        <v>521</v>
      </c>
      <c r="AC24" s="123">
        <v>3795</v>
      </c>
      <c r="AD24" s="124">
        <v>1</v>
      </c>
    </row>
    <row r="25" spans="1:30" ht="14.1" customHeight="1">
      <c r="A25" s="83" t="s">
        <v>11</v>
      </c>
      <c r="B25" s="34" t="s">
        <v>15</v>
      </c>
      <c r="C25" s="84" t="s">
        <v>0</v>
      </c>
      <c r="D25" s="44" t="s">
        <v>1</v>
      </c>
      <c r="E25" s="26"/>
      <c r="F25" s="36"/>
      <c r="G25" s="25" t="s">
        <v>8</v>
      </c>
      <c r="H25" s="26"/>
      <c r="I25" s="25" t="s">
        <v>2</v>
      </c>
      <c r="J25" s="26"/>
      <c r="K25" s="36"/>
      <c r="L25" s="25" t="s">
        <v>9</v>
      </c>
      <c r="M25" s="26"/>
      <c r="N25" s="25" t="s">
        <v>3</v>
      </c>
      <c r="O25" s="26"/>
      <c r="P25" s="25" t="s">
        <v>10</v>
      </c>
      <c r="Q25" s="27"/>
      <c r="R25" s="27"/>
      <c r="S25" s="26"/>
      <c r="T25" s="21" t="s">
        <v>7</v>
      </c>
      <c r="U25" s="75">
        <f>D24</f>
        <v>3795</v>
      </c>
      <c r="V25" s="77"/>
      <c r="W25">
        <v>3</v>
      </c>
      <c r="AB25" s="121" t="s">
        <v>580</v>
      </c>
      <c r="AC25" s="123">
        <v>3731</v>
      </c>
      <c r="AD25" s="124">
        <v>1</v>
      </c>
    </row>
    <row r="26" spans="1:30" ht="14.1" customHeight="1">
      <c r="A26" s="85"/>
      <c r="B26" s="113" t="s">
        <v>34</v>
      </c>
      <c r="C26" s="69"/>
      <c r="D26" s="45" t="s">
        <v>5</v>
      </c>
      <c r="E26" s="23" t="s">
        <v>6</v>
      </c>
      <c r="F26" s="37"/>
      <c r="G26" s="23" t="s">
        <v>5</v>
      </c>
      <c r="H26" s="23" t="s">
        <v>6</v>
      </c>
      <c r="I26" s="23" t="s">
        <v>5</v>
      </c>
      <c r="J26" s="23" t="s">
        <v>6</v>
      </c>
      <c r="K26" s="37"/>
      <c r="L26" s="23" t="s">
        <v>5</v>
      </c>
      <c r="M26" s="23" t="s">
        <v>6</v>
      </c>
      <c r="N26" s="23" t="s">
        <v>5</v>
      </c>
      <c r="O26" s="23" t="s">
        <v>6</v>
      </c>
      <c r="P26" s="30" t="s">
        <v>5</v>
      </c>
      <c r="Q26" s="31"/>
      <c r="R26" s="32"/>
      <c r="S26" s="23" t="s">
        <v>6</v>
      </c>
      <c r="T26" s="22"/>
      <c r="U26" s="75">
        <f>D24</f>
        <v>3795</v>
      </c>
      <c r="V26" s="77"/>
      <c r="W26">
        <v>3</v>
      </c>
      <c r="AB26" s="121" t="s">
        <v>522</v>
      </c>
      <c r="AC26" s="123">
        <v>3642</v>
      </c>
      <c r="AD26" s="124">
        <v>1</v>
      </c>
    </row>
    <row r="27" spans="1:30" s="58" customFormat="1" ht="14.1" customHeight="1">
      <c r="A27" s="49">
        <f>IF(T27&lt;&gt;0,+RANK(T27,T$11:T$119,0),0)</f>
        <v>7</v>
      </c>
      <c r="B27" s="111" t="s">
        <v>397</v>
      </c>
      <c r="C27" s="70"/>
      <c r="D27" s="99">
        <v>8.68</v>
      </c>
      <c r="E27" s="52">
        <f>IF(AND(D27&gt;0,D27&lt;11.3),INT(58.015*(11.5-D27)^1.81),0)</f>
        <v>378</v>
      </c>
      <c r="F27" s="52"/>
      <c r="G27" s="51">
        <v>1.51</v>
      </c>
      <c r="H27" s="52">
        <f>IF(G27&lt;&gt;0,INT(0.8465*((G27*100)-75)^1.42),0)</f>
        <v>396</v>
      </c>
      <c r="I27" s="51"/>
      <c r="J27" s="52">
        <f>IF(I27&lt;&gt;0,INT(0.14354*((I27*100)-220)^1.4),0)</f>
        <v>0</v>
      </c>
      <c r="K27" s="52"/>
      <c r="L27" s="51">
        <v>8.68</v>
      </c>
      <c r="M27" s="52">
        <f>IF(AND(L27&gt;1.53,L27&lt;&gt;"N"),INT(51.39*(L27-1.5)^1.05),0)</f>
        <v>407</v>
      </c>
      <c r="N27" s="51"/>
      <c r="O27" s="52">
        <f>IF(AND(N27&gt;10.15,N27&lt;&gt;"N"),INT(5.33*(N27-10)^1.1),0)</f>
        <v>0</v>
      </c>
      <c r="P27" s="53">
        <v>4</v>
      </c>
      <c r="Q27" s="54" t="s">
        <v>13</v>
      </c>
      <c r="R27" s="55">
        <v>13.37</v>
      </c>
      <c r="S27" s="52">
        <f>IF(AND(305.5&gt;60*P27+R27,P27&gt;0),INT(0.08713*(305.5-(60*P27+R27))^1.85),0)</f>
        <v>130</v>
      </c>
      <c r="T27" s="56">
        <f>SUM(E27,H27,J27,M27,O27,S27)</f>
        <v>1311</v>
      </c>
      <c r="U27" s="76">
        <f>D24</f>
        <v>3795</v>
      </c>
      <c r="V27" s="77">
        <f>B24</f>
        <v>0</v>
      </c>
      <c r="W27" s="58">
        <v>3</v>
      </c>
      <c r="X27" s="58">
        <v>11</v>
      </c>
      <c r="AB27" s="121" t="s">
        <v>523</v>
      </c>
      <c r="AC27" s="123">
        <v>3600</v>
      </c>
      <c r="AD27" s="124">
        <v>1</v>
      </c>
    </row>
    <row r="28" spans="1:30" s="58" customFormat="1" ht="14.1" customHeight="1">
      <c r="A28" s="49">
        <f>IF(T28&lt;&gt;0,+RANK(T28,T$11:T$119,0),0)</f>
        <v>45</v>
      </c>
      <c r="B28" s="111" t="s">
        <v>398</v>
      </c>
      <c r="C28" s="70"/>
      <c r="D28" s="99">
        <v>8.44</v>
      </c>
      <c r="E28" s="52">
        <f t="shared" ref="E28:E31" si="2">IF(AND(D28&gt;0,D28&lt;11.3),INT(58.015*(11.5-D28)^1.81),0)</f>
        <v>439</v>
      </c>
      <c r="F28" s="52"/>
      <c r="G28" s="51"/>
      <c r="H28" s="52">
        <f>IF(G28&lt;&gt;0,INT(0.8465*((G28*100)-75)^1.42),0)</f>
        <v>0</v>
      </c>
      <c r="I28" s="51">
        <v>2.77</v>
      </c>
      <c r="J28" s="52">
        <f>IF(I28&lt;&gt;0,INT(0.14354*((I28*100)-220)^1.4),0)</f>
        <v>41</v>
      </c>
      <c r="K28" s="52"/>
      <c r="L28" s="51"/>
      <c r="M28" s="52">
        <f>IF(AND(L28&gt;1.53,L28&lt;&gt;"N"),INT(51.39*(L28-1.5)^1.05),0)</f>
        <v>0</v>
      </c>
      <c r="N28" s="51">
        <v>41.42</v>
      </c>
      <c r="O28" s="52">
        <f>IF(AND(N28&gt;10.15,N28&lt;&gt;"N"),INT(5.33*(N28-10)^1.1),0)</f>
        <v>236</v>
      </c>
      <c r="P28" s="53">
        <v>4</v>
      </c>
      <c r="Q28" s="54" t="s">
        <v>13</v>
      </c>
      <c r="R28" s="55">
        <v>20.18</v>
      </c>
      <c r="S28" s="52">
        <f>IF(AND(305.5&gt;60*P28+R28,P28&gt;0),INT(0.08713*(305.5-(60*P28+R28))^1.85),0)</f>
        <v>100</v>
      </c>
      <c r="T28" s="56">
        <f>SUM(E28,H28,J28,M28,O28,S28)</f>
        <v>816</v>
      </c>
      <c r="U28" s="76">
        <f>D24</f>
        <v>3795</v>
      </c>
      <c r="V28" s="77">
        <f>B24</f>
        <v>0</v>
      </c>
      <c r="W28" s="58">
        <v>3</v>
      </c>
      <c r="X28" s="58">
        <v>12</v>
      </c>
      <c r="AB28" s="121" t="s">
        <v>524</v>
      </c>
      <c r="AC28" s="123">
        <v>3575</v>
      </c>
      <c r="AD28" s="124">
        <v>1</v>
      </c>
    </row>
    <row r="29" spans="1:30" s="58" customFormat="1" ht="14.1" customHeight="1">
      <c r="A29" s="49">
        <f>IF(T29&lt;&gt;0,+RANK(T29,T$11:T$119,0),0)</f>
        <v>61</v>
      </c>
      <c r="B29" s="111" t="s">
        <v>399</v>
      </c>
      <c r="C29" s="70"/>
      <c r="D29" s="99">
        <v>9.6199999999999992</v>
      </c>
      <c r="E29" s="52">
        <f t="shared" si="2"/>
        <v>181</v>
      </c>
      <c r="F29" s="52"/>
      <c r="G29" s="51"/>
      <c r="H29" s="52">
        <f>IF(G29&lt;&gt;0,INT(0.8465*((G29*100)-75)^1.42),0)</f>
        <v>0</v>
      </c>
      <c r="I29" s="51">
        <v>3.41</v>
      </c>
      <c r="J29" s="52">
        <f>IF(I29&lt;&gt;0,INT(0.14354*((I29*100)-220)^1.4),0)</f>
        <v>118</v>
      </c>
      <c r="K29" s="52"/>
      <c r="L29" s="51"/>
      <c r="M29" s="52">
        <f>IF(AND(L29&gt;1.53,L29&lt;&gt;"N"),INT(51.39*(L29-1.5)^1.05),0)</f>
        <v>0</v>
      </c>
      <c r="N29" s="51">
        <v>31.4</v>
      </c>
      <c r="O29" s="52">
        <f>IF(AND(N29&gt;10.15,N29&lt;&gt;"N"),INT(5.33*(N29-10)^1.1),0)</f>
        <v>154</v>
      </c>
      <c r="P29" s="53">
        <v>5</v>
      </c>
      <c r="Q29" s="54" t="s">
        <v>13</v>
      </c>
      <c r="R29" s="55">
        <v>8.64</v>
      </c>
      <c r="S29" s="52">
        <f>IF(AND(305.5&gt;60*P29+R29,P29&gt;0),INT(0.08713*(305.5-(60*P29+R29))^1.85),0)</f>
        <v>0</v>
      </c>
      <c r="T29" s="56">
        <f>SUM(E29,H29,J29,M29,O29,S29)</f>
        <v>453</v>
      </c>
      <c r="U29" s="76">
        <f>D24</f>
        <v>3795</v>
      </c>
      <c r="V29" s="77">
        <f>B24</f>
        <v>0</v>
      </c>
      <c r="W29" s="58">
        <v>3</v>
      </c>
      <c r="X29" s="58">
        <v>13</v>
      </c>
      <c r="AB29" s="122" t="s">
        <v>526</v>
      </c>
      <c r="AC29" s="123">
        <v>3182</v>
      </c>
      <c r="AD29" s="124">
        <v>1</v>
      </c>
    </row>
    <row r="30" spans="1:30" s="58" customFormat="1" ht="14.1" customHeight="1">
      <c r="A30" s="49">
        <f>IF(T30&lt;&gt;0,+RANK(T30,T$11:T$119,0),0)</f>
        <v>11</v>
      </c>
      <c r="B30" s="111" t="s">
        <v>400</v>
      </c>
      <c r="C30" s="70"/>
      <c r="D30" s="99">
        <v>8.83</v>
      </c>
      <c r="E30" s="52">
        <f t="shared" si="2"/>
        <v>343</v>
      </c>
      <c r="F30" s="52"/>
      <c r="G30" s="51">
        <v>1.43</v>
      </c>
      <c r="H30" s="52">
        <f>IF(G30&lt;&gt;0,INT(0.8465*((G30*100)-75)^1.42),0)</f>
        <v>338</v>
      </c>
      <c r="I30" s="51"/>
      <c r="J30" s="52">
        <f>IF(I30&lt;&gt;0,INT(0.14354*((I30*100)-220)^1.4),0)</f>
        <v>0</v>
      </c>
      <c r="K30" s="52"/>
      <c r="L30" s="51">
        <v>7.62</v>
      </c>
      <c r="M30" s="52">
        <f>IF(AND(L30&gt;1.53,L30&lt;&gt;"N"),INT(51.39*(L30-1.5)^1.05),0)</f>
        <v>344</v>
      </c>
      <c r="N30" s="51"/>
      <c r="O30" s="52">
        <f>IF(AND(N30&gt;10.15,N30&lt;&gt;"N"),INT(5.33*(N30-10)^1.1),0)</f>
        <v>0</v>
      </c>
      <c r="P30" s="53">
        <v>4</v>
      </c>
      <c r="Q30" s="54" t="s">
        <v>13</v>
      </c>
      <c r="R30" s="55">
        <v>1.59</v>
      </c>
      <c r="S30" s="52">
        <f>IF(AND(305.5&gt;60*P30+R30,P30&gt;0),INT(0.08713*(305.5-(60*P30+R30))^1.85),0)</f>
        <v>190</v>
      </c>
      <c r="T30" s="56">
        <f>SUM(E30,H30,J30,M30,O30,S30)</f>
        <v>1215</v>
      </c>
      <c r="U30" s="76">
        <f>D24</f>
        <v>3795</v>
      </c>
      <c r="V30" s="77">
        <f>B24</f>
        <v>0</v>
      </c>
      <c r="W30" s="58">
        <v>3</v>
      </c>
      <c r="X30" s="58">
        <v>14</v>
      </c>
      <c r="AB30" s="121" t="s">
        <v>581</v>
      </c>
      <c r="AC30" s="123">
        <v>2526</v>
      </c>
      <c r="AD30" s="124">
        <v>1</v>
      </c>
    </row>
    <row r="31" spans="1:30" s="58" customFormat="1" ht="14.1" customHeight="1" thickBot="1">
      <c r="A31" s="59">
        <f>IF(T31&lt;&gt;0,+RANK(T31,T$11:T$119,0),0)</f>
        <v>0</v>
      </c>
      <c r="B31" s="60"/>
      <c r="C31" s="71"/>
      <c r="D31" s="100"/>
      <c r="E31" s="62">
        <f t="shared" si="2"/>
        <v>0</v>
      </c>
      <c r="F31" s="62"/>
      <c r="G31" s="61"/>
      <c r="H31" s="62">
        <f>IF(G31&lt;&gt;0,INT(0.8465*((G31*100)-75)^1.42),0)</f>
        <v>0</v>
      </c>
      <c r="I31" s="61"/>
      <c r="J31" s="62">
        <f>IF(I31&lt;&gt;0,INT(0.14354*((I31*100)-220)^1.4),0)</f>
        <v>0</v>
      </c>
      <c r="K31" s="62"/>
      <c r="L31" s="61"/>
      <c r="M31" s="62">
        <f>IF(AND(L31&gt;1.53,L31&lt;&gt;"N"),INT(51.39*(L31-1.5)^1.05),0)</f>
        <v>0</v>
      </c>
      <c r="N31" s="61"/>
      <c r="O31" s="62">
        <f>IF(AND(N31&gt;10.15,N31&lt;&gt;"N"),INT(5.33*(N31-10)^1.1),0)</f>
        <v>0</v>
      </c>
      <c r="P31" s="63"/>
      <c r="Q31" s="64" t="s">
        <v>13</v>
      </c>
      <c r="R31" s="65"/>
      <c r="S31" s="62">
        <f>IF(AND(305.5&gt;60*P31+R31,P31&gt;0),INT(0.08713*(305.5-(60*P31+R31))^1.85),0)</f>
        <v>0</v>
      </c>
      <c r="T31" s="66">
        <f>SUM(E31,H31,J31,M31,O31,S31)</f>
        <v>0</v>
      </c>
      <c r="U31" s="76">
        <f>D24</f>
        <v>3795</v>
      </c>
      <c r="V31" s="77">
        <f>B24</f>
        <v>0</v>
      </c>
      <c r="W31" s="58">
        <v>3</v>
      </c>
      <c r="X31" s="58">
        <v>15</v>
      </c>
      <c r="AB31" s="121" t="s">
        <v>525</v>
      </c>
      <c r="AC31" s="123">
        <v>2357</v>
      </c>
      <c r="AD31" s="124">
        <v>1</v>
      </c>
    </row>
    <row r="32" spans="1:30" ht="14.1" customHeight="1" thickBot="1">
      <c r="A32" s="67" t="s">
        <v>16</v>
      </c>
      <c r="B32" s="47"/>
      <c r="C32" s="68"/>
      <c r="D32" s="13">
        <f>LARGE(T35:T39,1)+LARGE(T35:T39,2)+LARGE(T35:T39,3)+LARGE(T35:T39,4)</f>
        <v>4088</v>
      </c>
      <c r="E32" s="12"/>
      <c r="F32" s="40"/>
      <c r="G32" s="5" t="s">
        <v>12</v>
      </c>
      <c r="H32" s="4"/>
      <c r="I32" s="4"/>
      <c r="J32" s="4"/>
      <c r="K32" s="35"/>
      <c r="L32" s="4"/>
      <c r="M32" s="4"/>
      <c r="N32" s="4"/>
      <c r="O32" s="4"/>
      <c r="P32" s="4"/>
      <c r="Q32" s="4"/>
      <c r="R32" s="6"/>
      <c r="S32" s="4"/>
      <c r="T32" s="82">
        <v>0</v>
      </c>
      <c r="U32" s="75">
        <f>D32</f>
        <v>4088</v>
      </c>
      <c r="V32" s="77"/>
      <c r="W32" s="58">
        <v>4</v>
      </c>
      <c r="Y32" s="24">
        <f>U32</f>
        <v>4088</v>
      </c>
    </row>
    <row r="33" spans="1:30" ht="14.1" customHeight="1">
      <c r="A33" s="83" t="s">
        <v>11</v>
      </c>
      <c r="B33" s="34" t="s">
        <v>15</v>
      </c>
      <c r="C33" s="84" t="s">
        <v>0</v>
      </c>
      <c r="D33" s="44" t="s">
        <v>1</v>
      </c>
      <c r="E33" s="26"/>
      <c r="F33" s="36"/>
      <c r="G33" s="25" t="s">
        <v>8</v>
      </c>
      <c r="H33" s="26"/>
      <c r="I33" s="25" t="s">
        <v>2</v>
      </c>
      <c r="J33" s="26"/>
      <c r="K33" s="36"/>
      <c r="L33" s="25" t="s">
        <v>9</v>
      </c>
      <c r="M33" s="26"/>
      <c r="N33" s="25" t="s">
        <v>3</v>
      </c>
      <c r="O33" s="26"/>
      <c r="P33" s="25" t="s">
        <v>10</v>
      </c>
      <c r="Q33" s="27"/>
      <c r="R33" s="27"/>
      <c r="S33" s="26"/>
      <c r="T33" s="21" t="s">
        <v>7</v>
      </c>
      <c r="U33" s="75">
        <f>D32</f>
        <v>4088</v>
      </c>
      <c r="V33" s="77"/>
      <c r="W33" s="58">
        <v>4</v>
      </c>
    </row>
    <row r="34" spans="1:30" ht="14.1" customHeight="1">
      <c r="A34" s="85"/>
      <c r="B34" s="113" t="s">
        <v>40</v>
      </c>
      <c r="C34" s="69"/>
      <c r="D34" s="45" t="s">
        <v>5</v>
      </c>
      <c r="E34" s="23" t="s">
        <v>6</v>
      </c>
      <c r="F34" s="37"/>
      <c r="G34" s="23" t="s">
        <v>5</v>
      </c>
      <c r="H34" s="23" t="s">
        <v>6</v>
      </c>
      <c r="I34" s="23" t="s">
        <v>5</v>
      </c>
      <c r="J34" s="23" t="s">
        <v>6</v>
      </c>
      <c r="K34" s="37"/>
      <c r="L34" s="23" t="s">
        <v>5</v>
      </c>
      <c r="M34" s="23" t="s">
        <v>6</v>
      </c>
      <c r="N34" s="23" t="s">
        <v>5</v>
      </c>
      <c r="O34" s="23" t="s">
        <v>6</v>
      </c>
      <c r="P34" s="30" t="s">
        <v>5</v>
      </c>
      <c r="Q34" s="31"/>
      <c r="R34" s="32"/>
      <c r="S34" s="23" t="s">
        <v>6</v>
      </c>
      <c r="T34" s="22"/>
      <c r="U34" s="75">
        <f>D32</f>
        <v>4088</v>
      </c>
      <c r="V34" s="77"/>
      <c r="W34" s="58">
        <v>4</v>
      </c>
    </row>
    <row r="35" spans="1:30" s="58" customFormat="1" ht="14.1" customHeight="1">
      <c r="A35" s="49">
        <f>IF(T35&lt;&gt;0,+RANK(T35,T$11:T$119,0),0)</f>
        <v>41</v>
      </c>
      <c r="B35" s="111" t="s">
        <v>404</v>
      </c>
      <c r="C35" s="70"/>
      <c r="D35" s="99">
        <v>8.73</v>
      </c>
      <c r="E35" s="52">
        <f>IF(AND(D35&gt;0,D35&lt;11.3),INT(58.015*(11.5-D35)^1.81),0)</f>
        <v>366</v>
      </c>
      <c r="F35" s="52"/>
      <c r="G35" s="51">
        <v>1.23</v>
      </c>
      <c r="H35" s="52">
        <v>0</v>
      </c>
      <c r="I35" s="51"/>
      <c r="J35" s="52">
        <f>IF(I35&lt;&gt;0,INT(0.14354*((I35*100)-220)^1.4),0)</f>
        <v>0</v>
      </c>
      <c r="K35" s="52"/>
      <c r="L35" s="51"/>
      <c r="M35" s="52">
        <f>IF(AND(L35&gt;1.53,L35&lt;&gt;"N"),INT(51.39*(L35-1.5)^1.05),0)</f>
        <v>0</v>
      </c>
      <c r="N35" s="51">
        <v>31.33</v>
      </c>
      <c r="O35" s="52">
        <f>IF(AND(N35&gt;10.15,N35&lt;&gt;"N"),INT(5.33*(N35-10)^1.1),0)</f>
        <v>154</v>
      </c>
      <c r="P35" s="53">
        <v>3</v>
      </c>
      <c r="Q35" s="54" t="s">
        <v>13</v>
      </c>
      <c r="R35" s="55">
        <v>37.49</v>
      </c>
      <c r="S35" s="52">
        <f>IF(AND(305.5&gt;60*P35+R35,P35&gt;0),INT(0.08713*(305.5-(60*P35+R35))^1.85),0)</f>
        <v>344</v>
      </c>
      <c r="T35" s="56">
        <f>SUM(E35,H35,J35,M35,O35,S35)</f>
        <v>864</v>
      </c>
      <c r="U35" s="76">
        <f>D32</f>
        <v>4088</v>
      </c>
      <c r="V35" s="77">
        <f>B32</f>
        <v>0</v>
      </c>
      <c r="W35" s="58">
        <v>4</v>
      </c>
      <c r="X35" s="58">
        <v>16</v>
      </c>
      <c r="AD35" s="125"/>
    </row>
    <row r="36" spans="1:30" s="58" customFormat="1" ht="14.1" customHeight="1">
      <c r="A36" s="49">
        <f>IF(T36&lt;&gt;0,+RANK(T36,T$11:T$119,0),0)</f>
        <v>40</v>
      </c>
      <c r="B36" s="111" t="s">
        <v>405</v>
      </c>
      <c r="C36" s="70"/>
      <c r="D36" s="99">
        <v>8.75</v>
      </c>
      <c r="E36" s="52">
        <f t="shared" ref="E36:E39" si="3">IF(AND(D36&gt;0,D36&lt;11.3),INT(58.015*(11.5-D36)^1.81),0)</f>
        <v>362</v>
      </c>
      <c r="F36" s="52"/>
      <c r="G36" s="51"/>
      <c r="H36" s="52">
        <f>IF(G36&lt;&gt;0,INT(0.8465*((G36*100)-75)^1.42),0)</f>
        <v>0</v>
      </c>
      <c r="I36" s="51">
        <v>3.49</v>
      </c>
      <c r="J36" s="52">
        <f>IF(I36&lt;&gt;0,INT(0.14354*((I36*100)-220)^1.4),0)</f>
        <v>129</v>
      </c>
      <c r="K36" s="52"/>
      <c r="L36" s="51">
        <v>8.24</v>
      </c>
      <c r="M36" s="52">
        <f>IF(AND(L36&gt;1.53,L36&lt;&gt;"N"),INT(51.39*(L36-1.5)^1.05),0)</f>
        <v>381</v>
      </c>
      <c r="N36" s="51"/>
      <c r="O36" s="52">
        <f>IF(AND(N36&gt;10.15,N36&lt;&gt;"N"),INT(5.33*(N36-10)^1.1),0)</f>
        <v>0</v>
      </c>
      <c r="P36" s="53"/>
      <c r="Q36" s="54" t="s">
        <v>13</v>
      </c>
      <c r="R36" s="55"/>
      <c r="S36" s="52">
        <f>IF(AND(305.5&gt;60*P36+R36,P36&gt;0),INT(0.08713*(305.5-(60*P36+R36))^1.85),0)</f>
        <v>0</v>
      </c>
      <c r="T36" s="56">
        <f>SUM(E36,H36,J36,M36,O36,S36)</f>
        <v>872</v>
      </c>
      <c r="U36" s="76">
        <f>D32</f>
        <v>4088</v>
      </c>
      <c r="V36" s="77">
        <f>B32</f>
        <v>0</v>
      </c>
      <c r="W36" s="58">
        <v>4</v>
      </c>
      <c r="X36" s="58">
        <v>17</v>
      </c>
      <c r="AD36" s="125"/>
    </row>
    <row r="37" spans="1:30" s="58" customFormat="1" ht="14.1" customHeight="1">
      <c r="A37" s="49">
        <f>IF(T37&lt;&gt;0,+RANK(T37,T$11:T$119,0),0)</f>
        <v>13</v>
      </c>
      <c r="B37" s="111" t="s">
        <v>406</v>
      </c>
      <c r="C37" s="70"/>
      <c r="D37" s="99">
        <v>8.7899999999999991</v>
      </c>
      <c r="E37" s="52">
        <f t="shared" si="3"/>
        <v>352</v>
      </c>
      <c r="F37" s="52"/>
      <c r="G37" s="51">
        <v>1.59</v>
      </c>
      <c r="H37" s="52">
        <f>IF(G37&lt;&gt;0,INT(0.8465*((G37*100)-75)^1.42),0)</f>
        <v>457</v>
      </c>
      <c r="I37" s="51"/>
      <c r="J37" s="52">
        <f>IF(I37&lt;&gt;0,INT(0.14354*((I37*100)-220)^1.4),0)</f>
        <v>0</v>
      </c>
      <c r="K37" s="52"/>
      <c r="L37" s="51"/>
      <c r="M37" s="52">
        <f>IF(AND(L37&gt;1.53,L37&lt;&gt;"N"),INT(51.39*(L37-1.5)^1.05),0)</f>
        <v>0</v>
      </c>
      <c r="N37" s="51">
        <v>55.28</v>
      </c>
      <c r="O37" s="52">
        <f>IF(AND(N37&gt;10.15,N37&lt;&gt;"N"),INT(5.33*(N37-10)^1.1),0)</f>
        <v>353</v>
      </c>
      <c r="P37" s="53"/>
      <c r="Q37" s="54" t="s">
        <v>13</v>
      </c>
      <c r="R37" s="55"/>
      <c r="S37" s="52">
        <f>IF(AND(305.5&gt;60*P37+R37,P37&gt;0),INT(0.08713*(305.5-(60*P37+R37))^1.85),0)</f>
        <v>0</v>
      </c>
      <c r="T37" s="56">
        <f>SUM(E37,H37,J37,M37,O37,S37)</f>
        <v>1162</v>
      </c>
      <c r="U37" s="76">
        <f>D32</f>
        <v>4088</v>
      </c>
      <c r="V37" s="77">
        <f>B32</f>
        <v>0</v>
      </c>
      <c r="W37" s="58">
        <v>4</v>
      </c>
      <c r="X37" s="58">
        <v>18</v>
      </c>
      <c r="AD37" s="125"/>
    </row>
    <row r="38" spans="1:30" s="58" customFormat="1" ht="14.1" customHeight="1">
      <c r="A38" s="49">
        <f>IF(T38&lt;&gt;0,+RANK(T38,T$11:T$119,0),0)</f>
        <v>12</v>
      </c>
      <c r="B38" s="111" t="s">
        <v>407</v>
      </c>
      <c r="C38" s="70"/>
      <c r="D38" s="99">
        <v>8.82</v>
      </c>
      <c r="E38" s="52">
        <f t="shared" si="3"/>
        <v>345</v>
      </c>
      <c r="F38" s="52"/>
      <c r="G38" s="51"/>
      <c r="H38" s="52">
        <f>IF(G38&lt;&gt;0,INT(0.8465*((G38*100)-75)^1.42),0)</f>
        <v>0</v>
      </c>
      <c r="I38" s="51">
        <v>3.93</v>
      </c>
      <c r="J38" s="52">
        <f>IF(I38&lt;&gt;0,INT(0.14354*((I38*100)-220)^1.4),0)</f>
        <v>195</v>
      </c>
      <c r="K38" s="52"/>
      <c r="L38" s="51">
        <v>7.08</v>
      </c>
      <c r="M38" s="52">
        <f>IF(AND(L38&gt;1.53,L38&lt;&gt;"N"),INT(51.39*(L38-1.5)^1.05),0)</f>
        <v>312</v>
      </c>
      <c r="N38" s="51"/>
      <c r="O38" s="52">
        <f>IF(AND(N38&gt;10.15,N38&lt;&gt;"N"),INT(5.33*(N38-10)^1.1),0)</f>
        <v>0</v>
      </c>
      <c r="P38" s="53">
        <v>3</v>
      </c>
      <c r="Q38" s="54" t="s">
        <v>13</v>
      </c>
      <c r="R38" s="55">
        <v>38.340000000000003</v>
      </c>
      <c r="S38" s="52">
        <f>IF(AND(305.5&gt;60*P38+R38,P38&gt;0),INT(0.08713*(305.5-(60*P38+R38))^1.85),0)</f>
        <v>338</v>
      </c>
      <c r="T38" s="56">
        <f>SUM(E38,H38,J38,M38,O38,S38)</f>
        <v>1190</v>
      </c>
      <c r="U38" s="76">
        <f>D32</f>
        <v>4088</v>
      </c>
      <c r="V38" s="77">
        <f>B32</f>
        <v>0</v>
      </c>
      <c r="W38" s="58">
        <v>4</v>
      </c>
      <c r="X38" s="58">
        <v>19</v>
      </c>
      <c r="AD38" s="125"/>
    </row>
    <row r="39" spans="1:30" s="58" customFormat="1" ht="14.1" customHeight="1" thickBot="1">
      <c r="A39" s="59">
        <f>IF(T39&lt;&gt;0,+RANK(T39,T$11:T$119,0),0)</f>
        <v>0</v>
      </c>
      <c r="B39" s="60"/>
      <c r="C39" s="71"/>
      <c r="D39" s="100"/>
      <c r="E39" s="62">
        <f t="shared" si="3"/>
        <v>0</v>
      </c>
      <c r="F39" s="62"/>
      <c r="G39" s="61"/>
      <c r="H39" s="62">
        <f>IF(G39&lt;&gt;0,INT(0.8465*((G39*100)-75)^1.42),0)</f>
        <v>0</v>
      </c>
      <c r="I39" s="61"/>
      <c r="J39" s="62">
        <f>IF(I39&lt;&gt;0,INT(0.14354*((I39*100)-220)^1.4),0)</f>
        <v>0</v>
      </c>
      <c r="K39" s="62"/>
      <c r="L39" s="61"/>
      <c r="M39" s="62">
        <f>IF(AND(L39&gt;1.53,L39&lt;&gt;"N"),INT(51.39*(L39-1.5)^1.05),0)</f>
        <v>0</v>
      </c>
      <c r="N39" s="61"/>
      <c r="O39" s="62">
        <f>IF(AND(N39&gt;10.15,N39&lt;&gt;"N"),INT(5.33*(N39-10)^1.1),0)</f>
        <v>0</v>
      </c>
      <c r="P39" s="63"/>
      <c r="Q39" s="64" t="s">
        <v>13</v>
      </c>
      <c r="R39" s="65"/>
      <c r="S39" s="62">
        <f>IF(AND(305.5&gt;60*P39+R39,P39&gt;0),INT(0.08713*(305.5-(60*P39+R39))^1.85),0)</f>
        <v>0</v>
      </c>
      <c r="T39" s="66">
        <f>SUM(E39,H39,J39,M39,O39,S39)</f>
        <v>0</v>
      </c>
      <c r="U39" s="76">
        <f>D32</f>
        <v>4088</v>
      </c>
      <c r="V39" s="77">
        <f>B32</f>
        <v>0</v>
      </c>
      <c r="W39" s="58">
        <v>4</v>
      </c>
      <c r="X39" s="58">
        <v>20</v>
      </c>
      <c r="AD39" s="125"/>
    </row>
    <row r="40" spans="1:30" ht="14.1" customHeight="1" thickBot="1">
      <c r="A40" s="67" t="s">
        <v>16</v>
      </c>
      <c r="B40" s="47"/>
      <c r="C40" s="68"/>
      <c r="D40" s="13">
        <f>LARGE(T43:T47,1)+LARGE(T43:T47,2)+LARGE(T43:T47,3)+LARGE(T43:T47,4)</f>
        <v>4702</v>
      </c>
      <c r="E40" s="12"/>
      <c r="F40" s="40"/>
      <c r="G40" s="5" t="s">
        <v>12</v>
      </c>
      <c r="H40" s="4"/>
      <c r="I40" s="4"/>
      <c r="J40" s="4"/>
      <c r="K40" s="35"/>
      <c r="L40" s="4"/>
      <c r="M40" s="4"/>
      <c r="N40" s="4"/>
      <c r="O40" s="4"/>
      <c r="P40" s="4"/>
      <c r="Q40" s="4"/>
      <c r="R40" s="6"/>
      <c r="S40" s="4"/>
      <c r="T40" s="82">
        <v>0</v>
      </c>
      <c r="U40" s="75">
        <f>D40</f>
        <v>4702</v>
      </c>
      <c r="V40" s="77"/>
      <c r="W40" s="58">
        <v>5</v>
      </c>
      <c r="Y40" s="24">
        <f>U40</f>
        <v>4702</v>
      </c>
    </row>
    <row r="41" spans="1:30" ht="14.1" customHeight="1">
      <c r="A41" s="83" t="s">
        <v>11</v>
      </c>
      <c r="B41" s="34" t="s">
        <v>15</v>
      </c>
      <c r="C41" s="84" t="s">
        <v>0</v>
      </c>
      <c r="D41" s="44" t="s">
        <v>1</v>
      </c>
      <c r="E41" s="26"/>
      <c r="F41" s="36"/>
      <c r="G41" s="25" t="s">
        <v>8</v>
      </c>
      <c r="H41" s="26"/>
      <c r="I41" s="25" t="s">
        <v>2</v>
      </c>
      <c r="J41" s="26"/>
      <c r="K41" s="36"/>
      <c r="L41" s="25" t="s">
        <v>9</v>
      </c>
      <c r="M41" s="26"/>
      <c r="N41" s="25" t="s">
        <v>3</v>
      </c>
      <c r="O41" s="26"/>
      <c r="P41" s="25" t="s">
        <v>10</v>
      </c>
      <c r="Q41" s="27"/>
      <c r="R41" s="27"/>
      <c r="S41" s="26"/>
      <c r="T41" s="21" t="s">
        <v>7</v>
      </c>
      <c r="U41" s="75">
        <f>D40</f>
        <v>4702</v>
      </c>
      <c r="V41" s="77"/>
      <c r="W41" s="58">
        <v>5</v>
      </c>
    </row>
    <row r="42" spans="1:30" ht="14.1" customHeight="1">
      <c r="A42" s="85"/>
      <c r="B42" s="113" t="s">
        <v>85</v>
      </c>
      <c r="C42" s="69"/>
      <c r="D42" s="45" t="s">
        <v>5</v>
      </c>
      <c r="E42" s="23" t="s">
        <v>6</v>
      </c>
      <c r="F42" s="37"/>
      <c r="G42" s="23" t="s">
        <v>5</v>
      </c>
      <c r="H42" s="23" t="s">
        <v>6</v>
      </c>
      <c r="I42" s="23" t="s">
        <v>5</v>
      </c>
      <c r="J42" s="23" t="s">
        <v>6</v>
      </c>
      <c r="K42" s="37"/>
      <c r="L42" s="23" t="s">
        <v>5</v>
      </c>
      <c r="M42" s="23" t="s">
        <v>6</v>
      </c>
      <c r="N42" s="23" t="s">
        <v>5</v>
      </c>
      <c r="O42" s="23" t="s">
        <v>6</v>
      </c>
      <c r="P42" s="30" t="s">
        <v>5</v>
      </c>
      <c r="Q42" s="31"/>
      <c r="R42" s="32"/>
      <c r="S42" s="23" t="s">
        <v>6</v>
      </c>
      <c r="T42" s="22"/>
      <c r="U42" s="75">
        <f>D40</f>
        <v>4702</v>
      </c>
      <c r="V42" s="77"/>
      <c r="W42" s="58">
        <v>5</v>
      </c>
    </row>
    <row r="43" spans="1:30" s="58" customFormat="1" ht="14.1" customHeight="1">
      <c r="A43" s="49">
        <f>IF(T43&lt;&gt;0,+RANK(T43,T$11:T$119,0),0)</f>
        <v>33</v>
      </c>
      <c r="B43" s="111" t="s">
        <v>412</v>
      </c>
      <c r="C43" s="70"/>
      <c r="D43" s="99">
        <v>8.3000000000000007</v>
      </c>
      <c r="E43" s="52">
        <f>IF(AND(D43&gt;0,D43&lt;11.3),INT(58.015*(11.5-D43)^1.81),0)</f>
        <v>476</v>
      </c>
      <c r="F43" s="52"/>
      <c r="G43" s="51"/>
      <c r="H43" s="52">
        <f>IF(G43&lt;&gt;0,INT(0.8465*((G43*100)-75)^1.42),0)</f>
        <v>0</v>
      </c>
      <c r="I43" s="51">
        <v>4.13</v>
      </c>
      <c r="J43" s="52">
        <f>IF(I43&lt;&gt;0,INT(0.14354*((I43*100)-220)^1.4),0)</f>
        <v>227</v>
      </c>
      <c r="K43" s="52"/>
      <c r="L43" s="51"/>
      <c r="M43" s="52">
        <f>IF(AND(L43&gt;1.53,L43&lt;&gt;"N"),INT(51.39*(L43-1.5)^1.05),0)</f>
        <v>0</v>
      </c>
      <c r="N43" s="51">
        <v>34.409999999999997</v>
      </c>
      <c r="O43" s="52">
        <f>IF(AND(N43&gt;10.15,N43&lt;&gt;"N"),INT(5.33*(N43-10)^1.1),0)</f>
        <v>179</v>
      </c>
      <c r="P43" s="53">
        <v>4</v>
      </c>
      <c r="Q43" s="54" t="s">
        <v>13</v>
      </c>
      <c r="R43" s="55">
        <v>36.049999999999997</v>
      </c>
      <c r="S43" s="52">
        <f>IF(AND(305.5&gt;60*P43+R43,P43&gt;0),INT(0.08713*(305.5-(60*P43+R43))^1.85),0)</f>
        <v>45</v>
      </c>
      <c r="T43" s="56">
        <f>SUM(E43,H43,J43,M43,O43,S43)</f>
        <v>927</v>
      </c>
      <c r="U43" s="76">
        <f>D40</f>
        <v>4702</v>
      </c>
      <c r="V43" s="77">
        <f>B40</f>
        <v>0</v>
      </c>
      <c r="W43" s="58">
        <v>5</v>
      </c>
      <c r="X43" s="58">
        <v>21</v>
      </c>
      <c r="AD43" s="125"/>
    </row>
    <row r="44" spans="1:30" s="58" customFormat="1" ht="14.1" customHeight="1">
      <c r="A44" s="49">
        <f>IF(T44&lt;&gt;0,+RANK(T44,T$11:T$119,0),0)</f>
        <v>9</v>
      </c>
      <c r="B44" s="111" t="s">
        <v>408</v>
      </c>
      <c r="C44" s="70"/>
      <c r="D44" s="99">
        <v>8.77</v>
      </c>
      <c r="E44" s="52">
        <f t="shared" ref="E44:E47" si="4">IF(AND(D44&gt;0,D44&lt;11.3),INT(58.015*(11.5-D44)^1.81),0)</f>
        <v>357</v>
      </c>
      <c r="F44" s="52"/>
      <c r="G44" s="51"/>
      <c r="H44" s="52">
        <f>IF(G44&lt;&gt;0,INT(0.8465*((G44*100)-75)^1.42),0)</f>
        <v>0</v>
      </c>
      <c r="I44" s="51">
        <v>4.1100000000000003</v>
      </c>
      <c r="J44" s="52">
        <f>IF(I44&lt;&gt;0,INT(0.14354*((I44*100)-220)^1.4),0)</f>
        <v>224</v>
      </c>
      <c r="K44" s="52"/>
      <c r="L44" s="51"/>
      <c r="M44" s="52">
        <f>IF(AND(L44&gt;1.53,L44&lt;&gt;"N"),INT(51.39*(L44-1.5)^1.05),0)</f>
        <v>0</v>
      </c>
      <c r="N44" s="51">
        <v>50.31</v>
      </c>
      <c r="O44" s="52">
        <f>IF(AND(N44&gt;10.15,N44&lt;&gt;"N"),INT(5.33*(N44-10)^1.1),0)</f>
        <v>310</v>
      </c>
      <c r="P44" s="53">
        <v>3</v>
      </c>
      <c r="Q44" s="54" t="s">
        <v>13</v>
      </c>
      <c r="R44" s="55">
        <v>37.47</v>
      </c>
      <c r="S44" s="52">
        <f>IF(AND(305.5&gt;60*P44+R44,P44&gt;0),INT(0.08713*(305.5-(60*P44+R44))^1.85),0)</f>
        <v>344</v>
      </c>
      <c r="T44" s="56">
        <f>SUM(E44,H44,J44,M44,O44,S44)</f>
        <v>1235</v>
      </c>
      <c r="U44" s="76">
        <f>D40</f>
        <v>4702</v>
      </c>
      <c r="V44" s="77">
        <f>B40</f>
        <v>0</v>
      </c>
      <c r="W44" s="58">
        <v>5</v>
      </c>
      <c r="X44" s="58">
        <v>22</v>
      </c>
      <c r="AD44" s="125"/>
    </row>
    <row r="45" spans="1:30" s="58" customFormat="1" ht="14.1" customHeight="1">
      <c r="A45" s="49">
        <f>IF(T45&lt;&gt;0,+RANK(T45,T$11:T$119,0),0)</f>
        <v>26</v>
      </c>
      <c r="B45" s="111" t="s">
        <v>409</v>
      </c>
      <c r="C45" s="70"/>
      <c r="D45" s="99">
        <v>8.98</v>
      </c>
      <c r="E45" s="52">
        <f t="shared" si="4"/>
        <v>309</v>
      </c>
      <c r="F45" s="52"/>
      <c r="G45" s="51">
        <v>1.27</v>
      </c>
      <c r="H45" s="52">
        <f>IF(G45&lt;&gt;0,INT(0.8465*((G45*100)-75)^1.42),0)</f>
        <v>231</v>
      </c>
      <c r="I45" s="51"/>
      <c r="J45" s="52">
        <f>IF(I45&lt;&gt;0,INT(0.14354*((I45*100)-220)^1.4),0)</f>
        <v>0</v>
      </c>
      <c r="K45" s="52"/>
      <c r="L45" s="51">
        <v>8.27</v>
      </c>
      <c r="M45" s="52">
        <f>IF(AND(L45&gt;1.53,L45&lt;&gt;"N"),INT(51.39*(L45-1.5)^1.05),0)</f>
        <v>382</v>
      </c>
      <c r="N45" s="51"/>
      <c r="O45" s="52">
        <f>IF(AND(N45&gt;10.15,N45&lt;&gt;"N"),INT(5.33*(N45-10)^1.1),0)</f>
        <v>0</v>
      </c>
      <c r="P45" s="53">
        <v>4</v>
      </c>
      <c r="Q45" s="54" t="s">
        <v>13</v>
      </c>
      <c r="R45" s="55">
        <v>19.97</v>
      </c>
      <c r="S45" s="52">
        <f>IF(AND(305.5&gt;60*P45+R45,P45&gt;0),INT(0.08713*(305.5-(60*P45+R45))^1.85),0)</f>
        <v>101</v>
      </c>
      <c r="T45" s="56">
        <f>SUM(E45,H45,J45,M45,O45,S45)</f>
        <v>1023</v>
      </c>
      <c r="U45" s="76">
        <f>D40</f>
        <v>4702</v>
      </c>
      <c r="V45" s="77">
        <f>B40</f>
        <v>0</v>
      </c>
      <c r="W45" s="58">
        <v>5</v>
      </c>
      <c r="X45" s="58">
        <v>23</v>
      </c>
      <c r="AD45" s="125"/>
    </row>
    <row r="46" spans="1:30" s="58" customFormat="1" ht="14.1" customHeight="1">
      <c r="A46" s="49">
        <f>IF(T46&lt;&gt;0,+RANK(T46,T$11:T$119,0),0)</f>
        <v>5</v>
      </c>
      <c r="B46" s="111" t="s">
        <v>410</v>
      </c>
      <c r="C46" s="70"/>
      <c r="D46" s="99">
        <v>8.58</v>
      </c>
      <c r="E46" s="52">
        <f t="shared" si="4"/>
        <v>403</v>
      </c>
      <c r="F46" s="52"/>
      <c r="G46" s="51">
        <v>1.39</v>
      </c>
      <c r="H46" s="52">
        <f>IF(G46&lt;&gt;0,INT(0.8465*((G46*100)-75)^1.42),0)</f>
        <v>310</v>
      </c>
      <c r="I46" s="51"/>
      <c r="J46" s="52">
        <f>IF(I46&lt;&gt;0,INT(0.14354*((I46*100)-220)^1.4),0)</f>
        <v>0</v>
      </c>
      <c r="K46" s="52"/>
      <c r="L46" s="51">
        <v>7.24</v>
      </c>
      <c r="M46" s="52">
        <f>IF(AND(L46&gt;1.53,L46&lt;&gt;"N"),INT(51.39*(L46-1.5)^1.05),0)</f>
        <v>321</v>
      </c>
      <c r="N46" s="51"/>
      <c r="O46" s="52">
        <f>IF(AND(N46&gt;10.15,N46&lt;&gt;"N"),INT(5.33*(N46-10)^1.1),0)</f>
        <v>0</v>
      </c>
      <c r="P46" s="53">
        <v>3</v>
      </c>
      <c r="Q46" s="54" t="s">
        <v>13</v>
      </c>
      <c r="R46" s="55">
        <v>42.01</v>
      </c>
      <c r="S46" s="52">
        <f>IF(AND(305.5&gt;60*P46+R46,P46&gt;0),INT(0.08713*(305.5-(60*P46+R46))^1.85),0)</f>
        <v>312</v>
      </c>
      <c r="T46" s="56">
        <f>SUM(E46,H46,J46,M46,O46,S46)</f>
        <v>1346</v>
      </c>
      <c r="U46" s="76">
        <f>D40</f>
        <v>4702</v>
      </c>
      <c r="V46" s="77">
        <f>B40</f>
        <v>0</v>
      </c>
      <c r="W46" s="58">
        <v>5</v>
      </c>
      <c r="X46" s="58">
        <v>24</v>
      </c>
      <c r="AD46" s="125"/>
    </row>
    <row r="47" spans="1:30" s="58" customFormat="1" ht="14.1" customHeight="1" thickBot="1">
      <c r="A47" s="59">
        <f>IF(T47&lt;&gt;0,+RANK(T47,T$11:T$119,0),0)</f>
        <v>17</v>
      </c>
      <c r="B47" s="161" t="s">
        <v>411</v>
      </c>
      <c r="C47" s="71"/>
      <c r="D47" s="100">
        <v>8.7200000000000006</v>
      </c>
      <c r="E47" s="62">
        <f t="shared" si="4"/>
        <v>369</v>
      </c>
      <c r="F47" s="62"/>
      <c r="G47" s="61"/>
      <c r="H47" s="62">
        <f>IF(G47&lt;&gt;0,INT(0.8465*((G47*100)-75)^1.42),0)</f>
        <v>0</v>
      </c>
      <c r="I47" s="61">
        <v>3.61</v>
      </c>
      <c r="J47" s="62">
        <f>IF(I47&lt;&gt;0,INT(0.14354*((I47*100)-220)^1.4),0)</f>
        <v>146</v>
      </c>
      <c r="K47" s="62"/>
      <c r="L47" s="61"/>
      <c r="M47" s="62">
        <f>IF(AND(L47&gt;1.53,L47&lt;&gt;"N"),INT(51.39*(L47-1.5)^1.05),0)</f>
        <v>0</v>
      </c>
      <c r="N47" s="61">
        <v>41.55</v>
      </c>
      <c r="O47" s="62">
        <f>IF(AND(N47&gt;10.15,N47&lt;&gt;"N"),INT(5.33*(N47-10)^1.1),0)</f>
        <v>237</v>
      </c>
      <c r="P47" s="63">
        <v>3</v>
      </c>
      <c r="Q47" s="64" t="s">
        <v>13</v>
      </c>
      <c r="R47" s="65">
        <v>37.25</v>
      </c>
      <c r="S47" s="62">
        <f>IF(AND(305.5&gt;60*P47+R47,P47&gt;0),INT(0.08713*(305.5-(60*P47+R47))^1.85),0)</f>
        <v>346</v>
      </c>
      <c r="T47" s="66">
        <f>SUM(E47,H47,J47,M47,O47,S47)</f>
        <v>1098</v>
      </c>
      <c r="U47" s="76">
        <f>D40</f>
        <v>4702</v>
      </c>
      <c r="V47" s="77">
        <f>B40</f>
        <v>0</v>
      </c>
      <c r="W47" s="58">
        <v>5</v>
      </c>
      <c r="X47" s="58">
        <v>25</v>
      </c>
      <c r="AD47" s="125"/>
    </row>
    <row r="48" spans="1:30" ht="14.1" customHeight="1" thickBot="1">
      <c r="A48" s="67" t="s">
        <v>16</v>
      </c>
      <c r="B48" s="47"/>
      <c r="C48" s="68"/>
      <c r="D48" s="13">
        <f>LARGE(T51:T55,1)+LARGE(T51:T55,2)+LARGE(T51:T55,3)+LARGE(T51:T55,4)</f>
        <v>5100</v>
      </c>
      <c r="E48" s="12"/>
      <c r="F48" s="40"/>
      <c r="G48" s="5" t="s">
        <v>12</v>
      </c>
      <c r="H48" s="4"/>
      <c r="I48" s="4"/>
      <c r="J48" s="4"/>
      <c r="K48" s="35"/>
      <c r="L48" s="4"/>
      <c r="M48" s="4"/>
      <c r="N48" s="4"/>
      <c r="O48" s="4"/>
      <c r="P48" s="4"/>
      <c r="Q48" s="4"/>
      <c r="R48" s="6"/>
      <c r="S48" s="4"/>
      <c r="T48" s="82">
        <v>0</v>
      </c>
      <c r="U48" s="75">
        <f>D48</f>
        <v>5100</v>
      </c>
      <c r="V48" s="77"/>
      <c r="W48" s="58">
        <v>6</v>
      </c>
      <c r="Y48" s="24">
        <f>U48</f>
        <v>5100</v>
      </c>
    </row>
    <row r="49" spans="1:30" ht="14.1" customHeight="1">
      <c r="A49" s="83" t="s">
        <v>11</v>
      </c>
      <c r="B49" s="34" t="s">
        <v>15</v>
      </c>
      <c r="C49" s="84" t="s">
        <v>0</v>
      </c>
      <c r="D49" s="44" t="s">
        <v>1</v>
      </c>
      <c r="E49" s="26"/>
      <c r="F49" s="36"/>
      <c r="G49" s="25" t="s">
        <v>8</v>
      </c>
      <c r="H49" s="26"/>
      <c r="I49" s="25" t="s">
        <v>2</v>
      </c>
      <c r="J49" s="26"/>
      <c r="K49" s="36"/>
      <c r="L49" s="25" t="s">
        <v>9</v>
      </c>
      <c r="M49" s="26"/>
      <c r="N49" s="25" t="s">
        <v>3</v>
      </c>
      <c r="O49" s="26"/>
      <c r="P49" s="25" t="s">
        <v>10</v>
      </c>
      <c r="Q49" s="27"/>
      <c r="R49" s="27"/>
      <c r="S49" s="26"/>
      <c r="T49" s="21" t="s">
        <v>7</v>
      </c>
      <c r="U49" s="75">
        <f>D48</f>
        <v>5100</v>
      </c>
      <c r="V49" s="77"/>
      <c r="W49" s="58">
        <v>6</v>
      </c>
    </row>
    <row r="50" spans="1:30" ht="14.1" customHeight="1">
      <c r="A50" s="85"/>
      <c r="B50" s="113" t="s">
        <v>46</v>
      </c>
      <c r="C50" s="69"/>
      <c r="D50" s="45" t="s">
        <v>5</v>
      </c>
      <c r="E50" s="23" t="s">
        <v>6</v>
      </c>
      <c r="F50" s="37"/>
      <c r="G50" s="23" t="s">
        <v>5</v>
      </c>
      <c r="H50" s="23" t="s">
        <v>6</v>
      </c>
      <c r="I50" s="23" t="s">
        <v>5</v>
      </c>
      <c r="J50" s="23" t="s">
        <v>6</v>
      </c>
      <c r="K50" s="37"/>
      <c r="L50" s="23" t="s">
        <v>5</v>
      </c>
      <c r="M50" s="23" t="s">
        <v>6</v>
      </c>
      <c r="N50" s="23" t="s">
        <v>5</v>
      </c>
      <c r="O50" s="23" t="s">
        <v>6</v>
      </c>
      <c r="P50" s="30" t="s">
        <v>5</v>
      </c>
      <c r="Q50" s="31"/>
      <c r="R50" s="32"/>
      <c r="S50" s="23" t="s">
        <v>6</v>
      </c>
      <c r="T50" s="22"/>
      <c r="U50" s="75">
        <f>D48</f>
        <v>5100</v>
      </c>
      <c r="V50" s="77"/>
      <c r="W50" s="58">
        <v>6</v>
      </c>
    </row>
    <row r="51" spans="1:30" s="58" customFormat="1" ht="14.1" customHeight="1">
      <c r="A51" s="49">
        <f>IF(T51&lt;&gt;0,+RANK(T51,T$11:T$119,0),0)</f>
        <v>6</v>
      </c>
      <c r="B51" s="111" t="s">
        <v>413</v>
      </c>
      <c r="C51" s="70"/>
      <c r="D51" s="99">
        <v>8.4600000000000009</v>
      </c>
      <c r="E51" s="52">
        <f>IF(AND(D51&gt;0,D51&lt;11.3),INT(58.015*(11.5-D51)^1.81),0)</f>
        <v>434</v>
      </c>
      <c r="F51" s="52"/>
      <c r="G51" s="51"/>
      <c r="H51" s="52">
        <f>IF(G51&lt;&gt;0,INT(0.8465*((G51*100)-75)^1.42),0)</f>
        <v>0</v>
      </c>
      <c r="I51" s="51">
        <v>4.33</v>
      </c>
      <c r="J51" s="52">
        <f>IF(I51&lt;&gt;0,INT(0.14354*((I51*100)-220)^1.4),0)</f>
        <v>261</v>
      </c>
      <c r="K51" s="52"/>
      <c r="L51" s="51">
        <v>8.6</v>
      </c>
      <c r="M51" s="52">
        <f>IF(AND(L51&gt;1.53,L51&lt;&gt;"N"),INT(51.39*(L51-1.5)^1.05),0)</f>
        <v>402</v>
      </c>
      <c r="N51" s="51"/>
      <c r="O51" s="52">
        <f>IF(AND(N51&gt;10.15,N51&lt;&gt;"N"),INT(5.33*(N51-10)^1.1),0)</f>
        <v>0</v>
      </c>
      <c r="P51" s="53">
        <v>3</v>
      </c>
      <c r="Q51" s="54" t="s">
        <v>13</v>
      </c>
      <c r="R51" s="55">
        <v>52.66</v>
      </c>
      <c r="S51" s="52">
        <f>IF(AND(305.5&gt;60*P51+R51,P51&gt;0),INT(0.08713*(305.5-(60*P51+R51))^1.85),0)</f>
        <v>242</v>
      </c>
      <c r="T51" s="56">
        <f>SUM(E51,H51,J51,M51,O51,S51)</f>
        <v>1339</v>
      </c>
      <c r="U51" s="76">
        <f>D48</f>
        <v>5100</v>
      </c>
      <c r="V51" s="77">
        <f>B48</f>
        <v>0</v>
      </c>
      <c r="W51" s="58">
        <v>6</v>
      </c>
      <c r="X51" s="58">
        <v>26</v>
      </c>
      <c r="AD51" s="125"/>
    </row>
    <row r="52" spans="1:30" s="58" customFormat="1" ht="14.1" customHeight="1">
      <c r="A52" s="49">
        <f>IF(T52&lt;&gt;0,+RANK(T52,T$11:T$119,0),0)</f>
        <v>9</v>
      </c>
      <c r="B52" s="111" t="s">
        <v>414</v>
      </c>
      <c r="C52" s="70"/>
      <c r="D52" s="99">
        <v>8.44</v>
      </c>
      <c r="E52" s="52">
        <f t="shared" ref="E52:E55" si="5">IF(AND(D52&gt;0,D52&lt;11.3),INT(58.015*(11.5-D52)^1.81),0)</f>
        <v>439</v>
      </c>
      <c r="F52" s="52"/>
      <c r="G52" s="51"/>
      <c r="H52" s="52">
        <f>IF(G52&lt;&gt;0,INT(0.8465*((G52*100)-75)^1.42),0)</f>
        <v>0</v>
      </c>
      <c r="I52" s="51">
        <v>3.93</v>
      </c>
      <c r="J52" s="52">
        <f>IF(I52&lt;&gt;0,INT(0.14354*((I52*100)-220)^1.4),0)</f>
        <v>195</v>
      </c>
      <c r="K52" s="52"/>
      <c r="L52" s="51"/>
      <c r="M52" s="52">
        <f>IF(AND(L52&gt;1.53,L52&lt;&gt;"N"),INT(51.39*(L52-1.5)^1.05),0)</f>
        <v>0</v>
      </c>
      <c r="N52" s="51">
        <v>46.53</v>
      </c>
      <c r="O52" s="52">
        <f>IF(AND(N52&gt;10.15,N52&lt;&gt;"N"),INT(5.33*(N52-10)^1.1),0)</f>
        <v>279</v>
      </c>
      <c r="P52" s="53">
        <v>3</v>
      </c>
      <c r="Q52" s="54" t="s">
        <v>13</v>
      </c>
      <c r="R52" s="55">
        <v>40.58</v>
      </c>
      <c r="S52" s="52">
        <f>IF(AND(305.5&gt;60*P52+R52,P52&gt;0),INT(0.08713*(305.5-(60*P52+R52))^1.85),0)</f>
        <v>322</v>
      </c>
      <c r="T52" s="56">
        <f>SUM(E52,H52,J52,M52,O52,S52)</f>
        <v>1235</v>
      </c>
      <c r="U52" s="76">
        <f>D48</f>
        <v>5100</v>
      </c>
      <c r="V52" s="77">
        <f>B48</f>
        <v>0</v>
      </c>
      <c r="W52" s="58">
        <v>6</v>
      </c>
      <c r="X52" s="58">
        <v>27</v>
      </c>
      <c r="AD52" s="125"/>
    </row>
    <row r="53" spans="1:30" s="58" customFormat="1" ht="14.1" customHeight="1">
      <c r="A53" s="49">
        <f>IF(T53&lt;&gt;0,+RANK(T53,T$11:T$119,0),0)</f>
        <v>37</v>
      </c>
      <c r="B53" s="111" t="s">
        <v>415</v>
      </c>
      <c r="C53" s="70"/>
      <c r="D53" s="99">
        <v>9.17</v>
      </c>
      <c r="E53" s="52">
        <f t="shared" si="5"/>
        <v>268</v>
      </c>
      <c r="F53" s="52"/>
      <c r="G53" s="51"/>
      <c r="H53" s="52">
        <f>IF(G53&lt;&gt;0,INT(0.8465*((G53*100)-75)^1.42),0)</f>
        <v>0</v>
      </c>
      <c r="I53" s="51">
        <v>3.62</v>
      </c>
      <c r="J53" s="52">
        <f>IF(I53&lt;&gt;0,INT(0.14354*((I53*100)-220)^1.4),0)</f>
        <v>147</v>
      </c>
      <c r="K53" s="52"/>
      <c r="L53" s="51">
        <v>6.64</v>
      </c>
      <c r="M53" s="52">
        <f>IF(AND(L53&gt;1.53,L53&lt;&gt;"N"),INT(51.39*(L53-1.5)^1.05),0)</f>
        <v>286</v>
      </c>
      <c r="N53" s="51"/>
      <c r="O53" s="52">
        <f>IF(AND(N53&gt;10.15,N53&lt;&gt;"N"),INT(5.33*(N53-10)^1.1),0)</f>
        <v>0</v>
      </c>
      <c r="P53" s="53">
        <v>3</v>
      </c>
      <c r="Q53" s="54" t="s">
        <v>13</v>
      </c>
      <c r="R53" s="55">
        <v>58.91</v>
      </c>
      <c r="S53" s="52">
        <f>IF(AND(305.5&gt;60*P53+R53,P53&gt;0),INT(0.08713*(305.5-(60*P53+R53))^1.85),0)</f>
        <v>205</v>
      </c>
      <c r="T53" s="56">
        <f>SUM(E53,H53,J53,M53,O53,S53)</f>
        <v>906</v>
      </c>
      <c r="U53" s="76">
        <f>D48</f>
        <v>5100</v>
      </c>
      <c r="V53" s="77">
        <f>B48</f>
        <v>0</v>
      </c>
      <c r="W53" s="58">
        <v>6</v>
      </c>
      <c r="X53" s="58">
        <v>28</v>
      </c>
      <c r="AD53" s="125"/>
    </row>
    <row r="54" spans="1:30" s="58" customFormat="1" ht="14.1" customHeight="1">
      <c r="A54" s="49">
        <f>IF(T54&lt;&gt;0,+RANK(T54,T$11:T$119,0),0)</f>
        <v>32</v>
      </c>
      <c r="B54" s="111" t="s">
        <v>416</v>
      </c>
      <c r="C54" s="70"/>
      <c r="D54" s="99">
        <v>9.11</v>
      </c>
      <c r="E54" s="52">
        <f t="shared" si="5"/>
        <v>280</v>
      </c>
      <c r="F54" s="52"/>
      <c r="G54" s="51">
        <v>0</v>
      </c>
      <c r="H54" s="52">
        <f>IF(G54&lt;&gt;0,INT(0.8465*((G54*100)-75)^1.42),0)</f>
        <v>0</v>
      </c>
      <c r="I54" s="51"/>
      <c r="J54" s="52">
        <f>IF(I54&lt;&gt;0,INT(0.14354*((I54*100)-220)^1.4),0)</f>
        <v>0</v>
      </c>
      <c r="K54" s="52"/>
      <c r="L54" s="51"/>
      <c r="M54" s="52">
        <f>IF(AND(L54&gt;1.53,L54&lt;&gt;"N"),INT(51.39*(L54-1.5)^1.05),0)</f>
        <v>0</v>
      </c>
      <c r="N54" s="51">
        <v>38.35</v>
      </c>
      <c r="O54" s="52">
        <f>IF(AND(N54&gt;10.15,N54&lt;&gt;"N"),INT(5.33*(N54-10)^1.1),0)</f>
        <v>211</v>
      </c>
      <c r="P54" s="53">
        <v>3</v>
      </c>
      <c r="Q54" s="54" t="s">
        <v>13</v>
      </c>
      <c r="R54" s="55">
        <v>24.85</v>
      </c>
      <c r="S54" s="52">
        <f>IF(AND(305.5&gt;60*P54+R54,P54&gt;0),INT(0.08713*(305.5-(60*P54+R54))^1.85),0)</f>
        <v>441</v>
      </c>
      <c r="T54" s="56">
        <f>SUM(E54,H54,J54,M54,O54,S54)</f>
        <v>932</v>
      </c>
      <c r="U54" s="76">
        <f>D48</f>
        <v>5100</v>
      </c>
      <c r="V54" s="77">
        <f>B48</f>
        <v>0</v>
      </c>
      <c r="W54" s="58">
        <v>6</v>
      </c>
      <c r="X54" s="58">
        <v>29</v>
      </c>
      <c r="AD54" s="125"/>
    </row>
    <row r="55" spans="1:30" s="58" customFormat="1" ht="14.1" customHeight="1" thickBot="1">
      <c r="A55" s="59">
        <f>IF(T55&lt;&gt;0,+RANK(T55,T$11:T$119,0),0)</f>
        <v>1</v>
      </c>
      <c r="B55" s="161" t="s">
        <v>417</v>
      </c>
      <c r="C55" s="71"/>
      <c r="D55" s="100">
        <v>8.2100000000000009</v>
      </c>
      <c r="E55" s="62">
        <f t="shared" si="5"/>
        <v>500</v>
      </c>
      <c r="F55" s="62"/>
      <c r="G55" s="61">
        <v>1.27</v>
      </c>
      <c r="H55" s="62">
        <f>IF(G55&lt;&gt;0,INT(0.8465*((G55*100)-75)^1.42),0)</f>
        <v>231</v>
      </c>
      <c r="I55" s="61"/>
      <c r="J55" s="62">
        <f>IF(I55&lt;&gt;0,INT(0.14354*((I55*100)-220)^1.4),0)</f>
        <v>0</v>
      </c>
      <c r="K55" s="62"/>
      <c r="L55" s="61"/>
      <c r="M55" s="62">
        <f>IF(AND(L55&gt;1.53,L55&lt;&gt;"N"),INT(51.39*(L55-1.5)^1.05),0)</f>
        <v>0</v>
      </c>
      <c r="N55" s="61">
        <v>53.73</v>
      </c>
      <c r="O55" s="62">
        <f>IF(AND(N55&gt;10.15,N55&lt;&gt;"N"),INT(5.33*(N55-10)^1.1),0)</f>
        <v>340</v>
      </c>
      <c r="P55" s="63">
        <v>3</v>
      </c>
      <c r="Q55" s="64" t="s">
        <v>13</v>
      </c>
      <c r="R55" s="65">
        <v>15.2</v>
      </c>
      <c r="S55" s="62">
        <f>IF(AND(305.5&gt;60*P55+R55,P55&gt;0),INT(0.08713*(305.5-(60*P55+R55))^1.85),0)</f>
        <v>523</v>
      </c>
      <c r="T55" s="66">
        <f>SUM(E55,H55,J55,M55,O55,S55)</f>
        <v>1594</v>
      </c>
      <c r="U55" s="76">
        <f>D48</f>
        <v>5100</v>
      </c>
      <c r="V55" s="77">
        <f>B48</f>
        <v>0</v>
      </c>
      <c r="W55" s="58">
        <v>6</v>
      </c>
      <c r="X55" s="58">
        <v>30</v>
      </c>
      <c r="AD55" s="125"/>
    </row>
    <row r="56" spans="1:30" ht="14.1" customHeight="1" thickBot="1">
      <c r="A56" s="67" t="s">
        <v>16</v>
      </c>
      <c r="B56" s="47"/>
      <c r="C56" s="68"/>
      <c r="D56" s="13">
        <f>LARGE(T59:T63,1)+LARGE(T59:T63,2)+LARGE(T59:T63,3)+LARGE(T59:T63,4)</f>
        <v>2357</v>
      </c>
      <c r="E56" s="12"/>
      <c r="F56" s="40"/>
      <c r="G56" s="5" t="s">
        <v>12</v>
      </c>
      <c r="H56" s="4"/>
      <c r="I56" s="4"/>
      <c r="J56" s="4"/>
      <c r="K56" s="35"/>
      <c r="L56" s="4"/>
      <c r="M56" s="4"/>
      <c r="N56" s="4"/>
      <c r="O56" s="4"/>
      <c r="P56" s="4"/>
      <c r="Q56" s="4"/>
      <c r="R56" s="6"/>
      <c r="S56" s="4"/>
      <c r="T56" s="82">
        <v>0</v>
      </c>
      <c r="U56" s="75">
        <f>D56</f>
        <v>2357</v>
      </c>
      <c r="V56" s="77"/>
      <c r="W56" s="58">
        <v>7</v>
      </c>
      <c r="Y56" s="24">
        <f>U56</f>
        <v>2357</v>
      </c>
    </row>
    <row r="57" spans="1:30" ht="14.1" customHeight="1">
      <c r="A57" s="83" t="s">
        <v>11</v>
      </c>
      <c r="B57" s="34" t="s">
        <v>15</v>
      </c>
      <c r="C57" s="84" t="s">
        <v>0</v>
      </c>
      <c r="D57" s="44" t="s">
        <v>1</v>
      </c>
      <c r="E57" s="26"/>
      <c r="F57" s="36"/>
      <c r="G57" s="25" t="s">
        <v>8</v>
      </c>
      <c r="H57" s="26"/>
      <c r="I57" s="25" t="s">
        <v>2</v>
      </c>
      <c r="J57" s="26"/>
      <c r="K57" s="36"/>
      <c r="L57" s="25" t="s">
        <v>9</v>
      </c>
      <c r="M57" s="26"/>
      <c r="N57" s="25" t="s">
        <v>3</v>
      </c>
      <c r="O57" s="26"/>
      <c r="P57" s="25" t="s">
        <v>10</v>
      </c>
      <c r="Q57" s="27"/>
      <c r="R57" s="27"/>
      <c r="S57" s="26"/>
      <c r="T57" s="21" t="s">
        <v>7</v>
      </c>
      <c r="U57" s="75">
        <f>D56</f>
        <v>2357</v>
      </c>
      <c r="V57" s="77"/>
      <c r="W57" s="58">
        <v>7</v>
      </c>
    </row>
    <row r="58" spans="1:30" ht="14.1" customHeight="1">
      <c r="A58" s="85"/>
      <c r="B58" s="113" t="s">
        <v>51</v>
      </c>
      <c r="C58" s="69"/>
      <c r="D58" s="45" t="s">
        <v>5</v>
      </c>
      <c r="E58" s="23" t="s">
        <v>6</v>
      </c>
      <c r="F58" s="37"/>
      <c r="G58" s="23" t="s">
        <v>5</v>
      </c>
      <c r="H58" s="23" t="s">
        <v>6</v>
      </c>
      <c r="I58" s="23" t="s">
        <v>5</v>
      </c>
      <c r="J58" s="23" t="s">
        <v>6</v>
      </c>
      <c r="K58" s="37"/>
      <c r="L58" s="23" t="s">
        <v>5</v>
      </c>
      <c r="M58" s="23" t="s">
        <v>6</v>
      </c>
      <c r="N58" s="23" t="s">
        <v>5</v>
      </c>
      <c r="O58" s="23" t="s">
        <v>6</v>
      </c>
      <c r="P58" s="30" t="s">
        <v>5</v>
      </c>
      <c r="Q58" s="31"/>
      <c r="R58" s="32"/>
      <c r="S58" s="23" t="s">
        <v>6</v>
      </c>
      <c r="T58" s="22"/>
      <c r="U58" s="75">
        <f>D56</f>
        <v>2357</v>
      </c>
      <c r="V58" s="77"/>
      <c r="W58" s="58">
        <v>7</v>
      </c>
    </row>
    <row r="59" spans="1:30" s="58" customFormat="1" ht="14.1" customHeight="1">
      <c r="A59" s="49">
        <f>IF(T59&lt;&gt;0,+RANK(T59,T$11:T$119,0),0)</f>
        <v>50</v>
      </c>
      <c r="B59" s="114" t="s">
        <v>418</v>
      </c>
      <c r="C59" s="70"/>
      <c r="D59" s="99">
        <v>8.9</v>
      </c>
      <c r="E59" s="52">
        <f>IF(AND(D59&gt;0,D59&lt;11.3),INT(58.015*(11.5-D59)^1.81),0)</f>
        <v>327</v>
      </c>
      <c r="F59" s="52"/>
      <c r="G59" s="51"/>
      <c r="H59" s="52">
        <f>IF(G59&lt;&gt;0,INT(0.8465*((G59*100)-75)^1.42),0)</f>
        <v>0</v>
      </c>
      <c r="I59" s="51">
        <v>3.38</v>
      </c>
      <c r="J59" s="52">
        <f>IF(I59&lt;&gt;0,INT(0.14354*((I59*100)-220)^1.4),0)</f>
        <v>114</v>
      </c>
      <c r="K59" s="52"/>
      <c r="L59" s="51"/>
      <c r="M59" s="52">
        <f>IF(AND(L59&gt;1.53,L59&lt;&gt;"N"),INT(51.39*(L59-1.5)^1.05),0)</f>
        <v>0</v>
      </c>
      <c r="N59" s="51">
        <v>35.44</v>
      </c>
      <c r="O59" s="52">
        <f>IF(AND(N59&gt;10.15,N59&lt;&gt;"N"),INT(5.33*(N59-10)^1.1),0)</f>
        <v>187</v>
      </c>
      <c r="P59" s="53"/>
      <c r="Q59" s="54" t="s">
        <v>13</v>
      </c>
      <c r="R59" s="55"/>
      <c r="S59" s="52">
        <f>IF(AND(305.5&gt;60*P59+R59,P59&gt;0),INT(0.08713*(305.5-(60*P59+R59))^1.85),0)</f>
        <v>0</v>
      </c>
      <c r="T59" s="56">
        <f>SUM(E59,H59,J59,M59,O59,S59)</f>
        <v>628</v>
      </c>
      <c r="U59" s="76">
        <f>D56</f>
        <v>2357</v>
      </c>
      <c r="V59" s="77">
        <f>B56</f>
        <v>0</v>
      </c>
      <c r="W59" s="58">
        <v>7</v>
      </c>
      <c r="X59" s="58">
        <v>31</v>
      </c>
      <c r="AD59" s="125"/>
    </row>
    <row r="60" spans="1:30" s="58" customFormat="1" ht="14.1" customHeight="1">
      <c r="A60" s="49">
        <f>IF(T60&lt;&gt;0,+RANK(T60,T$11:T$119,0),0)</f>
        <v>59</v>
      </c>
      <c r="B60" s="111" t="s">
        <v>419</v>
      </c>
      <c r="C60" s="70"/>
      <c r="D60" s="99">
        <v>9.91</v>
      </c>
      <c r="E60" s="52">
        <f t="shared" ref="E60:E63" si="6">IF(AND(D60&gt;0,D60&lt;11.3),INT(58.015*(11.5-D60)^1.81),0)</f>
        <v>134</v>
      </c>
      <c r="F60" s="52"/>
      <c r="G60" s="51">
        <v>1.19</v>
      </c>
      <c r="H60" s="52">
        <f>IF(G60&lt;&gt;0,INT(0.8465*((G60*100)-75)^1.42),0)</f>
        <v>182</v>
      </c>
      <c r="I60" s="51"/>
      <c r="J60" s="52">
        <f>IF(I60&lt;&gt;0,INT(0.14354*((I60*100)-220)^1.4),0)</f>
        <v>0</v>
      </c>
      <c r="K60" s="52"/>
      <c r="L60" s="51"/>
      <c r="M60" s="52">
        <f>IF(AND(L60&gt;1.53,L60&lt;&gt;"N"),INT(51.39*(L60-1.5)^1.05),0)</f>
        <v>0</v>
      </c>
      <c r="N60" s="51">
        <v>38.42</v>
      </c>
      <c r="O60" s="52">
        <f>IF(AND(N60&gt;10.15,N60&lt;&gt;"N"),INT(5.33*(N60-10)^1.1),0)</f>
        <v>211</v>
      </c>
      <c r="P60" s="53"/>
      <c r="Q60" s="54" t="s">
        <v>13</v>
      </c>
      <c r="R60" s="55"/>
      <c r="S60" s="52">
        <f>IF(AND(305.5&gt;60*P60+R60,P60&gt;0),INT(0.08713*(305.5-(60*P60+R60))^1.85),0)</f>
        <v>0</v>
      </c>
      <c r="T60" s="56">
        <f>SUM(E60,H60,J60,M60,O60,S60)</f>
        <v>527</v>
      </c>
      <c r="U60" s="76">
        <f>D56</f>
        <v>2357</v>
      </c>
      <c r="V60" s="77">
        <f>B56</f>
        <v>0</v>
      </c>
      <c r="W60" s="58">
        <v>7</v>
      </c>
      <c r="X60" s="58">
        <v>32</v>
      </c>
      <c r="AD60" s="125"/>
    </row>
    <row r="61" spans="1:30" s="58" customFormat="1" ht="14.1" customHeight="1">
      <c r="A61" s="49">
        <f>IF(T61&lt;&gt;0,+RANK(T61,T$11:T$119,0),0)</f>
        <v>54</v>
      </c>
      <c r="B61" s="114" t="s">
        <v>420</v>
      </c>
      <c r="C61" s="70"/>
      <c r="D61" s="99">
        <v>9.4600000000000009</v>
      </c>
      <c r="E61" s="52">
        <f t="shared" si="6"/>
        <v>210</v>
      </c>
      <c r="F61" s="52"/>
      <c r="G61" s="51">
        <v>1.19</v>
      </c>
      <c r="H61" s="52">
        <f>IF(G61&lt;&gt;0,INT(0.8465*((G61*100)-75)^1.42),0)</f>
        <v>182</v>
      </c>
      <c r="I61" s="51"/>
      <c r="J61" s="52">
        <f>IF(I61&lt;&gt;0,INT(0.14354*((I61*100)-220)^1.4),0)</f>
        <v>0</v>
      </c>
      <c r="K61" s="52"/>
      <c r="L61" s="51"/>
      <c r="M61" s="52">
        <f>IF(AND(L61&gt;1.53,L61&lt;&gt;"N"),INT(51.39*(L61-1.5)^1.05),0)</f>
        <v>0</v>
      </c>
      <c r="N61" s="51">
        <v>34.979999999999997</v>
      </c>
      <c r="O61" s="52">
        <f>IF(AND(N61&gt;10.15,N61&lt;&gt;"N"),INT(5.33*(N61-10)^1.1),0)</f>
        <v>183</v>
      </c>
      <c r="P61" s="53"/>
      <c r="Q61" s="54" t="s">
        <v>13</v>
      </c>
      <c r="R61" s="55"/>
      <c r="S61" s="52">
        <f>IF(AND(305.5&gt;60*P61+R61,P61&gt;0),INT(0.08713*(305.5-(60*P61+R61))^1.85),0)</f>
        <v>0</v>
      </c>
      <c r="T61" s="56">
        <f>SUM(E61,H61,J61,M61,O61,S61)</f>
        <v>575</v>
      </c>
      <c r="U61" s="76">
        <f>D56</f>
        <v>2357</v>
      </c>
      <c r="V61" s="77">
        <f>B56</f>
        <v>0</v>
      </c>
      <c r="W61" s="58">
        <v>7</v>
      </c>
      <c r="X61" s="58">
        <v>33</v>
      </c>
      <c r="AD61" s="125"/>
    </row>
    <row r="62" spans="1:30" s="58" customFormat="1" ht="14.1" customHeight="1">
      <c r="A62" s="49">
        <f>IF(T62&lt;&gt;0,+RANK(T62,T$11:T$119,0),0)</f>
        <v>64</v>
      </c>
      <c r="B62" s="111" t="s">
        <v>421</v>
      </c>
      <c r="C62" s="70"/>
      <c r="D62" s="99">
        <v>9.64</v>
      </c>
      <c r="E62" s="52">
        <f t="shared" si="6"/>
        <v>178</v>
      </c>
      <c r="F62" s="52"/>
      <c r="G62" s="51"/>
      <c r="H62" s="52">
        <f>IF(G62&lt;&gt;0,INT(0.8465*((G62*100)-75)^1.42),0)</f>
        <v>0</v>
      </c>
      <c r="I62" s="51">
        <v>3.09</v>
      </c>
      <c r="J62" s="52">
        <f>IF(I62&lt;&gt;0,INT(0.14354*((I62*100)-220)^1.4),0)</f>
        <v>76</v>
      </c>
      <c r="K62" s="52"/>
      <c r="L62" s="51">
        <v>3.1</v>
      </c>
      <c r="M62" s="52">
        <f>IF(AND(L62&gt;1.53,L62&lt;&gt;"N"),INT(51.39*(L62-1.5)^1.05),0)</f>
        <v>84</v>
      </c>
      <c r="N62" s="51"/>
      <c r="O62" s="52">
        <f>IF(AND(N62&gt;10.15,N62&lt;&gt;"N"),INT(5.33*(N62-10)^1.1),0)</f>
        <v>0</v>
      </c>
      <c r="P62" s="53"/>
      <c r="Q62" s="54" t="s">
        <v>13</v>
      </c>
      <c r="R62" s="55"/>
      <c r="S62" s="52">
        <f>IF(AND(305.5&gt;60*P62+R62,P62&gt;0),INT(0.08713*(305.5-(60*P62+R62))^1.85),0)</f>
        <v>0</v>
      </c>
      <c r="T62" s="56">
        <f>SUM(E62,H62,J62,M62,O62,S62)</f>
        <v>338</v>
      </c>
      <c r="U62" s="76">
        <f>D56</f>
        <v>2357</v>
      </c>
      <c r="V62" s="77">
        <f>B56</f>
        <v>0</v>
      </c>
      <c r="W62" s="58">
        <v>7</v>
      </c>
      <c r="X62" s="58">
        <v>34</v>
      </c>
      <c r="AD62" s="125"/>
    </row>
    <row r="63" spans="1:30" s="58" customFormat="1" ht="14.1" customHeight="1" thickBot="1">
      <c r="A63" s="59">
        <f>IF(T63&lt;&gt;0,+RANK(T63,T$11:T$119,0),0)</f>
        <v>51</v>
      </c>
      <c r="B63" s="161" t="s">
        <v>422</v>
      </c>
      <c r="C63" s="71"/>
      <c r="D63" s="100">
        <v>9.3000000000000007</v>
      </c>
      <c r="E63" s="62">
        <f t="shared" si="6"/>
        <v>241</v>
      </c>
      <c r="F63" s="62"/>
      <c r="G63" s="61"/>
      <c r="H63" s="62">
        <f>IF(G63&lt;&gt;0,INT(0.8465*((G63*100)-75)^1.42),0)</f>
        <v>0</v>
      </c>
      <c r="I63" s="61">
        <v>3.47</v>
      </c>
      <c r="J63" s="62">
        <f>IF(I63&lt;&gt;0,INT(0.14354*((I63*100)-220)^1.4),0)</f>
        <v>126</v>
      </c>
      <c r="K63" s="62"/>
      <c r="L63" s="61">
        <v>6.19</v>
      </c>
      <c r="M63" s="62">
        <f>IF(AND(L63&gt;1.53,L63&lt;&gt;"N"),INT(51.39*(L63-1.5)^1.05),0)</f>
        <v>260</v>
      </c>
      <c r="N63" s="61"/>
      <c r="O63" s="62">
        <f>IF(AND(N63&gt;10.15,N63&lt;&gt;"N"),INT(5.33*(N63-10)^1.1),0)</f>
        <v>0</v>
      </c>
      <c r="P63" s="63"/>
      <c r="Q63" s="64" t="s">
        <v>13</v>
      </c>
      <c r="R63" s="65"/>
      <c r="S63" s="62">
        <f>IF(AND(305.5&gt;60*P63+R63,P63&gt;0),INT(0.08713*(305.5-(60*P63+R63))^1.85),0)</f>
        <v>0</v>
      </c>
      <c r="T63" s="66">
        <f>SUM(E63,H63,J63,M63,O63,S63)</f>
        <v>627</v>
      </c>
      <c r="U63" s="76">
        <f>D56</f>
        <v>2357</v>
      </c>
      <c r="V63" s="77">
        <f>B56</f>
        <v>0</v>
      </c>
      <c r="W63" s="58">
        <v>7</v>
      </c>
      <c r="X63" s="58">
        <v>35</v>
      </c>
      <c r="AD63" s="125"/>
    </row>
    <row r="64" spans="1:30" ht="14.1" customHeight="1" thickBot="1">
      <c r="A64" s="67" t="s">
        <v>16</v>
      </c>
      <c r="B64" s="47"/>
      <c r="C64" s="68"/>
      <c r="D64" s="13">
        <f>LARGE(T67:T71,1)+LARGE(T67:T71,2)+LARGE(T67:T71,3)+LARGE(T67:T71,4)</f>
        <v>3642</v>
      </c>
      <c r="E64" s="12"/>
      <c r="F64" s="40"/>
      <c r="G64" s="5" t="s">
        <v>12</v>
      </c>
      <c r="H64" s="4"/>
      <c r="I64" s="4"/>
      <c r="J64" s="4"/>
      <c r="K64" s="35"/>
      <c r="L64" s="4"/>
      <c r="M64" s="4"/>
      <c r="N64" s="4"/>
      <c r="O64" s="4"/>
      <c r="P64" s="4"/>
      <c r="Q64" s="4"/>
      <c r="R64" s="6"/>
      <c r="S64" s="4"/>
      <c r="T64" s="82">
        <v>0</v>
      </c>
      <c r="U64" s="75">
        <f>D64</f>
        <v>3642</v>
      </c>
      <c r="V64" s="77"/>
      <c r="W64" s="58">
        <v>8</v>
      </c>
      <c r="Y64" s="24">
        <f>U64</f>
        <v>3642</v>
      </c>
    </row>
    <row r="65" spans="1:30" ht="14.1" customHeight="1">
      <c r="A65" s="83"/>
      <c r="B65" s="34" t="s">
        <v>15</v>
      </c>
      <c r="C65" s="84" t="s">
        <v>0</v>
      </c>
      <c r="D65" s="44" t="s">
        <v>1</v>
      </c>
      <c r="E65" s="26"/>
      <c r="F65" s="36"/>
      <c r="G65" s="25" t="s">
        <v>8</v>
      </c>
      <c r="H65" s="26"/>
      <c r="I65" s="25" t="s">
        <v>2</v>
      </c>
      <c r="J65" s="26"/>
      <c r="K65" s="36"/>
      <c r="L65" s="25" t="s">
        <v>9</v>
      </c>
      <c r="M65" s="26"/>
      <c r="N65" s="25" t="s">
        <v>3</v>
      </c>
      <c r="O65" s="26"/>
      <c r="P65" s="25" t="s">
        <v>10</v>
      </c>
      <c r="Q65" s="27"/>
      <c r="R65" s="27"/>
      <c r="S65" s="26"/>
      <c r="T65" s="21" t="s">
        <v>7</v>
      </c>
      <c r="U65" s="75">
        <f>D64</f>
        <v>3642</v>
      </c>
      <c r="V65" s="77"/>
      <c r="W65" s="58">
        <v>8</v>
      </c>
    </row>
    <row r="66" spans="1:30" ht="14.1" customHeight="1">
      <c r="A66" s="85" t="s">
        <v>11</v>
      </c>
      <c r="B66" s="112" t="s">
        <v>186</v>
      </c>
      <c r="C66" s="69"/>
      <c r="D66" s="45" t="s">
        <v>5</v>
      </c>
      <c r="E66" s="23" t="s">
        <v>6</v>
      </c>
      <c r="F66" s="37"/>
      <c r="G66" s="23" t="s">
        <v>5</v>
      </c>
      <c r="H66" s="23" t="s">
        <v>6</v>
      </c>
      <c r="I66" s="23" t="s">
        <v>5</v>
      </c>
      <c r="J66" s="23" t="s">
        <v>6</v>
      </c>
      <c r="K66" s="37"/>
      <c r="L66" s="23" t="s">
        <v>5</v>
      </c>
      <c r="M66" s="23" t="s">
        <v>6</v>
      </c>
      <c r="N66" s="23" t="s">
        <v>5</v>
      </c>
      <c r="O66" s="23" t="s">
        <v>6</v>
      </c>
      <c r="P66" s="30" t="s">
        <v>5</v>
      </c>
      <c r="Q66" s="31"/>
      <c r="R66" s="32"/>
      <c r="S66" s="23" t="s">
        <v>6</v>
      </c>
      <c r="T66" s="22"/>
      <c r="U66" s="75">
        <f>D64</f>
        <v>3642</v>
      </c>
      <c r="V66" s="77"/>
      <c r="W66" s="58">
        <v>8</v>
      </c>
    </row>
    <row r="67" spans="1:30" s="58" customFormat="1" ht="14.1" customHeight="1">
      <c r="A67" s="49">
        <f>IF(T67&lt;&gt;0,+RANK(T67,T$11:T$119,0),0)</f>
        <v>24</v>
      </c>
      <c r="B67" s="111" t="s">
        <v>423</v>
      </c>
      <c r="C67" s="70"/>
      <c r="D67" s="99">
        <v>8.69</v>
      </c>
      <c r="E67" s="52">
        <f>IF(AND(D67&gt;0,D67&lt;11.3),INT(58.015*(11.5-D67)^1.81),0)</f>
        <v>376</v>
      </c>
      <c r="F67" s="52"/>
      <c r="G67" s="51">
        <v>1.31</v>
      </c>
      <c r="H67" s="52">
        <f>IF(G67&lt;&gt;0,INT(0.8465*((G67*100)-75)^1.42),0)</f>
        <v>257</v>
      </c>
      <c r="I67" s="51"/>
      <c r="J67" s="52">
        <f>IF(I67&lt;&gt;0,INT(0.14354*((I67*100)-220)^1.4),0)</f>
        <v>0</v>
      </c>
      <c r="K67" s="52"/>
      <c r="L67" s="51"/>
      <c r="M67" s="52">
        <f>IF(AND(L67&gt;1.53,L67&lt;&gt;"N"),INT(51.39*(L67-1.5)^1.05),0)</f>
        <v>0</v>
      </c>
      <c r="N67" s="51">
        <v>49.86</v>
      </c>
      <c r="O67" s="52">
        <f>IF(AND(N67&gt;10.15,N67&lt;&gt;"N"),INT(5.33*(N67-10)^1.1),0)</f>
        <v>307</v>
      </c>
      <c r="P67" s="53">
        <v>4</v>
      </c>
      <c r="Q67" s="54" t="s">
        <v>13</v>
      </c>
      <c r="R67" s="55">
        <v>16.89</v>
      </c>
      <c r="S67" s="52">
        <f>IF(AND(305.5&gt;60*P67+R67,P67&gt;0),INT(0.08713*(305.5-(60*P67+R67))^1.85),0)</f>
        <v>114</v>
      </c>
      <c r="T67" s="56">
        <f>SUM(E67,H67,J67,M67,O67,S67)</f>
        <v>1054</v>
      </c>
      <c r="U67" s="76">
        <f>D64</f>
        <v>3642</v>
      </c>
      <c r="V67" s="77">
        <f>B64</f>
        <v>0</v>
      </c>
      <c r="W67" s="58">
        <v>8</v>
      </c>
      <c r="X67" s="58">
        <v>36</v>
      </c>
      <c r="AD67" s="125"/>
    </row>
    <row r="68" spans="1:30" s="58" customFormat="1" ht="14.1" customHeight="1">
      <c r="A68" s="49">
        <f>IF(T68&lt;&gt;0,+RANK(T68,T$11:T$119,0),0)</f>
        <v>28</v>
      </c>
      <c r="B68" s="111" t="s">
        <v>424</v>
      </c>
      <c r="C68" s="70"/>
      <c r="D68" s="99">
        <v>8.94</v>
      </c>
      <c r="E68" s="52">
        <f t="shared" ref="E68:E71" si="7">IF(AND(D68&gt;0,D68&lt;11.3),INT(58.015*(11.5-D68)^1.81),0)</f>
        <v>318</v>
      </c>
      <c r="F68" s="52"/>
      <c r="G68" s="51"/>
      <c r="H68" s="52">
        <f>IF(G68&lt;&gt;0,INT(0.8465*((G68*100)-75)^1.42),0)</f>
        <v>0</v>
      </c>
      <c r="I68" s="51">
        <v>4.22</v>
      </c>
      <c r="J68" s="52">
        <f>IF(I68&lt;&gt;0,INT(0.14354*((I68*100)-220)^1.4),0)</f>
        <v>242</v>
      </c>
      <c r="K68" s="52"/>
      <c r="L68" s="51">
        <v>7.7</v>
      </c>
      <c r="M68" s="52">
        <f>IF(AND(L68&gt;1.53,L68&lt;&gt;"N"),INT(51.39*(L68-1.5)^1.05),0)</f>
        <v>349</v>
      </c>
      <c r="N68" s="51"/>
      <c r="O68" s="52">
        <f>IF(AND(N68&gt;10.15,N68&lt;&gt;"N"),INT(5.33*(N68-10)^1.1),0)</f>
        <v>0</v>
      </c>
      <c r="P68" s="53">
        <v>4</v>
      </c>
      <c r="Q68" s="54"/>
      <c r="R68" s="55">
        <v>27</v>
      </c>
      <c r="S68" s="52">
        <f>IF(AND(305.5&gt;60*P68+R68,P68&gt;0),INT(0.08713*(305.5-(60*P68+R68))^1.85),0)</f>
        <v>74</v>
      </c>
      <c r="T68" s="56">
        <f>SUM(E68,H68,J68,M68,O68,S68)</f>
        <v>983</v>
      </c>
      <c r="U68" s="76">
        <f>D64</f>
        <v>3642</v>
      </c>
      <c r="V68" s="77">
        <f>B64</f>
        <v>0</v>
      </c>
      <c r="W68" s="58">
        <v>8</v>
      </c>
      <c r="X68" s="58">
        <v>37</v>
      </c>
      <c r="AD68" s="125"/>
    </row>
    <row r="69" spans="1:30" s="58" customFormat="1" ht="14.1" customHeight="1">
      <c r="A69" s="49">
        <f>IF(T69&lt;&gt;0,+RANK(T69,T$11:T$119,0),0)</f>
        <v>0</v>
      </c>
      <c r="B69" s="111"/>
      <c r="C69" s="70"/>
      <c r="D69" s="99"/>
      <c r="E69" s="52">
        <f t="shared" si="7"/>
        <v>0</v>
      </c>
      <c r="F69" s="52"/>
      <c r="G69" s="51"/>
      <c r="H69" s="52">
        <f>IF(G69&lt;&gt;0,INT(0.8465*((G69*100)-75)^1.42),0)</f>
        <v>0</v>
      </c>
      <c r="I69" s="51"/>
      <c r="J69" s="52">
        <f>IF(I69&lt;&gt;0,INT(0.14354*((I69*100)-220)^1.4),0)</f>
        <v>0</v>
      </c>
      <c r="K69" s="52"/>
      <c r="L69" s="51"/>
      <c r="M69" s="52">
        <f>IF(AND(L69&gt;1.53,L69&lt;&gt;"N"),INT(51.39*(L69-1.5)^1.05),0)</f>
        <v>0</v>
      </c>
      <c r="N69" s="51"/>
      <c r="O69" s="52">
        <f>IF(AND(N69&gt;10.15,N69&lt;&gt;"N"),INT(5.33*(N69-10)^1.1),0)</f>
        <v>0</v>
      </c>
      <c r="P69" s="53"/>
      <c r="Q69" s="54" t="s">
        <v>13</v>
      </c>
      <c r="R69" s="55"/>
      <c r="S69" s="52">
        <f>IF(AND(305.5&gt;60*P69+R69,P69&gt;0),INT(0.08713*(305.5-(60*P69+R69))^1.85),0)</f>
        <v>0</v>
      </c>
      <c r="T69" s="56">
        <f>SUM(E69,H69,J69,M69,O69,S69)</f>
        <v>0</v>
      </c>
      <c r="U69" s="76">
        <f>D64</f>
        <v>3642</v>
      </c>
      <c r="V69" s="77">
        <f>B64</f>
        <v>0</v>
      </c>
      <c r="W69" s="58">
        <v>8</v>
      </c>
      <c r="X69" s="58">
        <v>38</v>
      </c>
      <c r="AD69" s="125"/>
    </row>
    <row r="70" spans="1:30" s="58" customFormat="1" ht="14.1" customHeight="1">
      <c r="A70" s="49">
        <f>IF(T70&lt;&gt;0,+RANK(T70,T$11:T$119,0),0)</f>
        <v>18</v>
      </c>
      <c r="B70" s="111" t="s">
        <v>425</v>
      </c>
      <c r="C70" s="70"/>
      <c r="D70" s="99">
        <v>9.06</v>
      </c>
      <c r="E70" s="52">
        <f t="shared" si="7"/>
        <v>291</v>
      </c>
      <c r="F70" s="52"/>
      <c r="G70" s="51">
        <v>1.23</v>
      </c>
      <c r="H70" s="52">
        <f>IF(G70&lt;&gt;0,INT(0.8465*((G70*100)-75)^1.42),0)</f>
        <v>206</v>
      </c>
      <c r="I70" s="51"/>
      <c r="J70" s="52">
        <f>IF(I70&lt;&gt;0,INT(0.14354*((I70*100)-220)^1.4),0)</f>
        <v>0</v>
      </c>
      <c r="K70" s="52"/>
      <c r="L70" s="51">
        <v>7.93</v>
      </c>
      <c r="M70" s="52">
        <f>IF(AND(L70&gt;1.53,L70&lt;&gt;"N"),INT(51.39*(L70-1.5)^1.05),0)</f>
        <v>362</v>
      </c>
      <c r="N70" s="51"/>
      <c r="O70" s="52">
        <f>IF(AND(N70&gt;10.15,N70&lt;&gt;"N"),INT(5.33*(N70-10)^1.1),0)</f>
        <v>0</v>
      </c>
      <c r="P70" s="53">
        <v>3</v>
      </c>
      <c r="Q70" s="54" t="s">
        <v>13</v>
      </c>
      <c r="R70" s="55">
        <v>54.82</v>
      </c>
      <c r="S70" s="52">
        <f>IF(AND(305.5&gt;60*P70+R70,P70&gt;0),INT(0.08713*(305.5-(60*P70+R70))^1.85),0)</f>
        <v>229</v>
      </c>
      <c r="T70" s="56">
        <f>SUM(E70,H70,J70,M70,O70,S70)</f>
        <v>1088</v>
      </c>
      <c r="U70" s="76">
        <f>D64</f>
        <v>3642</v>
      </c>
      <c r="V70" s="77">
        <f>B64</f>
        <v>0</v>
      </c>
      <c r="W70" s="58">
        <v>8</v>
      </c>
      <c r="X70" s="58">
        <v>39</v>
      </c>
      <c r="AD70" s="125"/>
    </row>
    <row r="71" spans="1:30" s="58" customFormat="1" ht="14.1" customHeight="1" thickBot="1">
      <c r="A71" s="59">
        <f>IF(T71&lt;&gt;0,+RANK(T71,T$11:T$119,0),0)</f>
        <v>60</v>
      </c>
      <c r="B71" s="161" t="s">
        <v>430</v>
      </c>
      <c r="C71" s="71"/>
      <c r="D71" s="100">
        <v>9.0399999999999991</v>
      </c>
      <c r="E71" s="62">
        <f t="shared" si="7"/>
        <v>295</v>
      </c>
      <c r="F71" s="62"/>
      <c r="G71" s="61"/>
      <c r="H71" s="62">
        <f>IF(G71&lt;&gt;0,INT(0.8465*((G71*100)-75)^1.42),0)</f>
        <v>0</v>
      </c>
      <c r="I71" s="61">
        <v>3.1</v>
      </c>
      <c r="J71" s="62">
        <f>IF(I71&lt;&gt;0,INT(0.14354*((I71*100)-220)^1.4),0)</f>
        <v>78</v>
      </c>
      <c r="K71" s="62"/>
      <c r="L71" s="61"/>
      <c r="M71" s="62">
        <f>IF(AND(L71&gt;1.53,L71&lt;&gt;"N"),INT(51.39*(L71-1.5)^1.05),0)</f>
        <v>0</v>
      </c>
      <c r="N71" s="61">
        <v>25.96</v>
      </c>
      <c r="O71" s="62">
        <f>IF(AND(N71&gt;10.15,N71&lt;&gt;"N"),INT(5.33*(N71-10)^1.1),0)</f>
        <v>112</v>
      </c>
      <c r="P71" s="63">
        <v>4</v>
      </c>
      <c r="Q71" s="64" t="s">
        <v>13</v>
      </c>
      <c r="R71" s="65">
        <v>40.96</v>
      </c>
      <c r="S71" s="62">
        <f>IF(AND(305.5&gt;60*P71+R71,P71&gt;0),INT(0.08713*(305.5-(60*P71+R71))^1.85),0)</f>
        <v>32</v>
      </c>
      <c r="T71" s="66">
        <f>SUM(E71,H71,J71,M71,O71,S71)</f>
        <v>517</v>
      </c>
      <c r="U71" s="76">
        <f>D64</f>
        <v>3642</v>
      </c>
      <c r="V71" s="77">
        <f>B64</f>
        <v>0</v>
      </c>
      <c r="W71" s="58">
        <v>8</v>
      </c>
      <c r="X71" s="58">
        <v>40</v>
      </c>
      <c r="AD71" s="125"/>
    </row>
    <row r="72" spans="1:30" ht="14.1" customHeight="1" thickBot="1">
      <c r="A72" s="67" t="s">
        <v>16</v>
      </c>
      <c r="B72" s="47"/>
      <c r="C72" s="68"/>
      <c r="D72" s="13">
        <f>LARGE(T75:T79,1)+LARGE(T75:T79,2)+LARGE(T75:T79,3)+LARGE(T75:T79,4)</f>
        <v>3731</v>
      </c>
      <c r="E72" s="12"/>
      <c r="F72" s="40"/>
      <c r="G72" s="5" t="s">
        <v>12</v>
      </c>
      <c r="H72" s="4"/>
      <c r="I72" s="4"/>
      <c r="J72" s="4"/>
      <c r="K72" s="35"/>
      <c r="L72" s="4"/>
      <c r="M72" s="4"/>
      <c r="N72" s="4"/>
      <c r="O72" s="4"/>
      <c r="P72" s="4"/>
      <c r="Q72" s="4"/>
      <c r="R72" s="6"/>
      <c r="S72" s="4"/>
      <c r="T72" s="82">
        <v>0</v>
      </c>
      <c r="U72" s="75">
        <f>D72</f>
        <v>3731</v>
      </c>
      <c r="V72" s="77"/>
      <c r="W72" s="58">
        <v>9</v>
      </c>
      <c r="Y72" s="24">
        <f>U72</f>
        <v>3731</v>
      </c>
    </row>
    <row r="73" spans="1:30" ht="14.1" customHeight="1">
      <c r="A73" s="83" t="s">
        <v>11</v>
      </c>
      <c r="B73" s="34" t="s">
        <v>15</v>
      </c>
      <c r="C73" s="84" t="s">
        <v>0</v>
      </c>
      <c r="D73" s="44" t="s">
        <v>1</v>
      </c>
      <c r="E73" s="26"/>
      <c r="F73" s="36"/>
      <c r="G73" s="25" t="s">
        <v>8</v>
      </c>
      <c r="H73" s="26"/>
      <c r="I73" s="25" t="s">
        <v>2</v>
      </c>
      <c r="J73" s="26"/>
      <c r="K73" s="36"/>
      <c r="L73" s="25" t="s">
        <v>9</v>
      </c>
      <c r="M73" s="26"/>
      <c r="N73" s="25" t="s">
        <v>3</v>
      </c>
      <c r="O73" s="26"/>
      <c r="P73" s="25" t="s">
        <v>10</v>
      </c>
      <c r="Q73" s="27"/>
      <c r="R73" s="27"/>
      <c r="S73" s="26"/>
      <c r="T73" s="21" t="s">
        <v>7</v>
      </c>
      <c r="U73" s="75">
        <f>D72</f>
        <v>3731</v>
      </c>
      <c r="V73" s="77"/>
      <c r="W73" s="58">
        <v>9</v>
      </c>
    </row>
    <row r="74" spans="1:30" ht="14.1" customHeight="1">
      <c r="A74" s="85"/>
      <c r="B74" s="113" t="s">
        <v>431</v>
      </c>
      <c r="C74" s="69"/>
      <c r="D74" s="45" t="s">
        <v>5</v>
      </c>
      <c r="E74" s="23" t="s">
        <v>6</v>
      </c>
      <c r="F74" s="37"/>
      <c r="G74" s="23" t="s">
        <v>5</v>
      </c>
      <c r="H74" s="23" t="s">
        <v>6</v>
      </c>
      <c r="I74" s="23" t="s">
        <v>5</v>
      </c>
      <c r="J74" s="23" t="s">
        <v>6</v>
      </c>
      <c r="K74" s="37"/>
      <c r="L74" s="23" t="s">
        <v>5</v>
      </c>
      <c r="M74" s="23" t="s">
        <v>6</v>
      </c>
      <c r="N74" s="23" t="s">
        <v>5</v>
      </c>
      <c r="O74" s="23" t="s">
        <v>6</v>
      </c>
      <c r="P74" s="30" t="s">
        <v>5</v>
      </c>
      <c r="Q74" s="31"/>
      <c r="R74" s="32"/>
      <c r="S74" s="23" t="s">
        <v>6</v>
      </c>
      <c r="T74" s="22"/>
      <c r="U74" s="75">
        <f>D72</f>
        <v>3731</v>
      </c>
      <c r="V74" s="77"/>
      <c r="W74" s="58">
        <v>9</v>
      </c>
    </row>
    <row r="75" spans="1:30" s="58" customFormat="1" ht="14.1" customHeight="1">
      <c r="A75" s="49">
        <f>IF(T75&lt;&gt;0,+RANK(T75,T$11:T$119,0),0)</f>
        <v>35</v>
      </c>
      <c r="B75" s="111" t="s">
        <v>426</v>
      </c>
      <c r="C75" s="70"/>
      <c r="D75" s="99">
        <v>9.42</v>
      </c>
      <c r="E75" s="52">
        <f>IF(AND(D75&gt;0,D75&lt;11.3),INT(58.015*(11.5-D75)^1.81),0)</f>
        <v>218</v>
      </c>
      <c r="F75" s="52"/>
      <c r="G75" s="51"/>
      <c r="H75" s="52">
        <f>IF(G75&lt;&gt;0,INT(0.8465*((G75*100)-75)^1.42),0)</f>
        <v>0</v>
      </c>
      <c r="I75" s="51">
        <v>3.5</v>
      </c>
      <c r="J75" s="52">
        <f>IF(I75&lt;&gt;0,INT(0.14354*((I75*100)-220)^1.4),0)</f>
        <v>130</v>
      </c>
      <c r="K75" s="52"/>
      <c r="L75" s="51">
        <v>6.79</v>
      </c>
      <c r="M75" s="52">
        <f>IF(AND(L75&gt;1.53,L75&lt;&gt;"N"),INT(51.39*(L75-1.5)^1.05),0)</f>
        <v>295</v>
      </c>
      <c r="N75" s="51"/>
      <c r="O75" s="52">
        <f>IF(AND(N75&gt;10.15,N75&lt;&gt;"N"),INT(5.33*(N75-10)^1.1),0)</f>
        <v>0</v>
      </c>
      <c r="P75" s="53">
        <v>3</v>
      </c>
      <c r="Q75" s="54" t="s">
        <v>13</v>
      </c>
      <c r="R75" s="55">
        <v>48.18</v>
      </c>
      <c r="S75" s="52">
        <f>IF(AND(305.5&gt;60*P75+R75,P75&gt;0),INT(0.08713*(305.5-(60*P75+R75))^1.85),0)</f>
        <v>271</v>
      </c>
      <c r="T75" s="56">
        <f>SUM(E75,H75,J75,M75,O75,S75)</f>
        <v>914</v>
      </c>
      <c r="U75" s="76">
        <f>D72</f>
        <v>3731</v>
      </c>
      <c r="V75" s="77">
        <f>B72</f>
        <v>0</v>
      </c>
      <c r="W75" s="58">
        <v>9</v>
      </c>
      <c r="X75" s="58">
        <v>41</v>
      </c>
      <c r="AD75" s="125"/>
    </row>
    <row r="76" spans="1:30" s="58" customFormat="1" ht="14.1" customHeight="1">
      <c r="A76" s="49">
        <f>IF(T76&lt;&gt;0,+RANK(T76,T$11:T$119,0),0)</f>
        <v>47</v>
      </c>
      <c r="B76" s="111" t="s">
        <v>427</v>
      </c>
      <c r="C76" s="70"/>
      <c r="D76" s="99">
        <v>9.2200000000000006</v>
      </c>
      <c r="E76" s="52">
        <f t="shared" ref="E76:E79" si="8">IF(AND(D76&gt;0,D76&lt;11.3),INT(58.015*(11.5-D76)^1.81),0)</f>
        <v>257</v>
      </c>
      <c r="F76" s="52"/>
      <c r="G76" s="51">
        <v>1.19</v>
      </c>
      <c r="H76" s="52">
        <f>IF(G76&lt;&gt;0,INT(0.8465*((G76*100)-75)^1.42),0)</f>
        <v>182</v>
      </c>
      <c r="I76" s="51"/>
      <c r="J76" s="52">
        <f>IF(I76&lt;&gt;0,INT(0.14354*((I76*100)-220)^1.4),0)</f>
        <v>0</v>
      </c>
      <c r="K76" s="52"/>
      <c r="L76" s="51"/>
      <c r="M76" s="52">
        <f>IF(AND(L76&gt;1.53,L76&lt;&gt;"N"),INT(51.39*(L76-1.5)^1.05),0)</f>
        <v>0</v>
      </c>
      <c r="N76" s="51">
        <v>33.42</v>
      </c>
      <c r="O76" s="52">
        <f>IF(AND(N76&gt;10.15,N76&lt;&gt;"N"),INT(5.33*(N76-10)^1.1),0)</f>
        <v>171</v>
      </c>
      <c r="P76" s="53">
        <v>4</v>
      </c>
      <c r="Q76" s="54" t="s">
        <v>13</v>
      </c>
      <c r="R76" s="55">
        <v>0.75</v>
      </c>
      <c r="S76" s="52">
        <f>IF(AND(305.5&gt;60*P76+R76,P76&gt;0),INT(0.08713*(305.5-(60*P76+R76))^1.85),0)</f>
        <v>195</v>
      </c>
      <c r="T76" s="56">
        <f>SUM(E76,H76,J76,M76,O76,S76)</f>
        <v>805</v>
      </c>
      <c r="U76" s="76">
        <f>D72</f>
        <v>3731</v>
      </c>
      <c r="V76" s="77">
        <f>B72</f>
        <v>0</v>
      </c>
      <c r="W76" s="58">
        <v>9</v>
      </c>
      <c r="X76" s="58">
        <v>42</v>
      </c>
      <c r="AD76" s="125"/>
    </row>
    <row r="77" spans="1:30" s="58" customFormat="1" ht="14.1" customHeight="1">
      <c r="A77" s="49">
        <f>IF(T77&lt;&gt;0,+RANK(T77,T$11:T$119,0),0)</f>
        <v>43</v>
      </c>
      <c r="B77" s="111" t="s">
        <v>428</v>
      </c>
      <c r="C77" s="70"/>
      <c r="D77" s="99">
        <v>9.49</v>
      </c>
      <c r="E77" s="52">
        <f t="shared" si="8"/>
        <v>205</v>
      </c>
      <c r="F77" s="52"/>
      <c r="G77" s="51">
        <v>1.31</v>
      </c>
      <c r="H77" s="52">
        <f>IF(G77&lt;&gt;0,INT(0.8465*((G77*100)-75)^1.42),0)</f>
        <v>257</v>
      </c>
      <c r="I77" s="51"/>
      <c r="J77" s="52">
        <f>IF(I77&lt;&gt;0,INT(0.14354*((I77*100)-220)^1.4),0)</f>
        <v>0</v>
      </c>
      <c r="K77" s="52"/>
      <c r="L77" s="51"/>
      <c r="M77" s="52">
        <f>IF(AND(L77&gt;1.53,L77&lt;&gt;"N"),INT(51.39*(L77-1.5)^1.05),0)</f>
        <v>0</v>
      </c>
      <c r="N77" s="51">
        <v>37.380000000000003</v>
      </c>
      <c r="O77" s="52">
        <f>IF(AND(N77&gt;10.15,N77&lt;&gt;"N"),INT(5.33*(N77-10)^1.1),0)</f>
        <v>203</v>
      </c>
      <c r="P77" s="53">
        <v>4</v>
      </c>
      <c r="Q77" s="54" t="s">
        <v>13</v>
      </c>
      <c r="R77" s="55">
        <v>1.74</v>
      </c>
      <c r="S77" s="52">
        <f>IF(AND(305.5&gt;60*P77+R77,P77&gt;0),INT(0.08713*(305.5-(60*P77+R77))^1.85),0)</f>
        <v>189</v>
      </c>
      <c r="T77" s="56">
        <f>SUM(E77,H77,J77,M77,O77,S77)</f>
        <v>854</v>
      </c>
      <c r="U77" s="76">
        <f>D72</f>
        <v>3731</v>
      </c>
      <c r="V77" s="77">
        <f>B72</f>
        <v>0</v>
      </c>
      <c r="W77" s="58">
        <v>9</v>
      </c>
      <c r="X77" s="58">
        <v>43</v>
      </c>
      <c r="AD77" s="125"/>
    </row>
    <row r="78" spans="1:30" s="58" customFormat="1" ht="14.1" customHeight="1">
      <c r="A78" s="49">
        <f>IF(T78&lt;&gt;0,+RANK(T78,T$11:T$119,0),0)</f>
        <v>21</v>
      </c>
      <c r="B78" s="111" t="s">
        <v>504</v>
      </c>
      <c r="C78" s="70"/>
      <c r="D78" s="99">
        <v>8.92</v>
      </c>
      <c r="E78" s="52">
        <f t="shared" si="8"/>
        <v>322</v>
      </c>
      <c r="F78" s="52"/>
      <c r="G78" s="51"/>
      <c r="H78" s="52">
        <f>IF(G78&lt;&gt;0,INT(0.8465*((G78*100)-75)^1.42),0)</f>
        <v>0</v>
      </c>
      <c r="I78" s="51">
        <v>3.73</v>
      </c>
      <c r="J78" s="52">
        <f>IF(I78&lt;&gt;0,INT(0.14354*((I78*100)-220)^1.4),0)</f>
        <v>164</v>
      </c>
      <c r="K78" s="52"/>
      <c r="L78" s="51"/>
      <c r="M78" s="52">
        <f>IF(AND(L78&gt;1.53,L78&lt;&gt;"N"),INT(51.39*(L78-1.5)^1.05),0)</f>
        <v>0</v>
      </c>
      <c r="N78" s="51">
        <v>41.68</v>
      </c>
      <c r="O78" s="52">
        <f>IF(AND(N78&gt;10.15,N78&lt;&gt;"N"),INT(5.33*(N78-10)^1.1),0)</f>
        <v>238</v>
      </c>
      <c r="P78" s="53">
        <v>3</v>
      </c>
      <c r="Q78" s="54" t="s">
        <v>13</v>
      </c>
      <c r="R78" s="55">
        <v>38.08</v>
      </c>
      <c r="S78" s="52">
        <f>IF(AND(305.5&gt;60*P78+R78,P78&gt;0),INT(0.08713*(305.5-(60*P78+R78))^1.85),0)</f>
        <v>340</v>
      </c>
      <c r="T78" s="56">
        <f>SUM(E78,H78,J78,M78,O78,S78)</f>
        <v>1064</v>
      </c>
      <c r="U78" s="76">
        <f>D72</f>
        <v>3731</v>
      </c>
      <c r="V78" s="77">
        <f>B72</f>
        <v>0</v>
      </c>
      <c r="W78" s="58">
        <v>9</v>
      </c>
      <c r="X78" s="58">
        <v>44</v>
      </c>
      <c r="AD78" s="125"/>
    </row>
    <row r="79" spans="1:30" s="58" customFormat="1" ht="14.1" customHeight="1" thickBot="1">
      <c r="A79" s="59">
        <f>IF(T79&lt;&gt;0,+RANK(T79,T$11:T$119,0),0)</f>
        <v>38</v>
      </c>
      <c r="B79" s="161" t="s">
        <v>429</v>
      </c>
      <c r="C79" s="71"/>
      <c r="D79" s="100">
        <v>9.51</v>
      </c>
      <c r="E79" s="62">
        <f t="shared" si="8"/>
        <v>201</v>
      </c>
      <c r="F79" s="62"/>
      <c r="G79" s="61"/>
      <c r="H79" s="62">
        <f>IF(G79&lt;&gt;0,INT(0.8465*((G79*100)-75)^1.42),0)</f>
        <v>0</v>
      </c>
      <c r="I79" s="61">
        <v>3.45</v>
      </c>
      <c r="J79" s="62">
        <f>IF(I79&lt;&gt;0,INT(0.14354*((I79*100)-220)^1.4),0)</f>
        <v>123</v>
      </c>
      <c r="K79" s="62"/>
      <c r="L79" s="61">
        <v>7.73</v>
      </c>
      <c r="M79" s="62">
        <f>IF(AND(L79&gt;1.53,L79&lt;&gt;"N"),INT(51.39*(L79-1.5)^1.05),0)</f>
        <v>350</v>
      </c>
      <c r="N79" s="61"/>
      <c r="O79" s="62">
        <f>IF(AND(N79&gt;10.15,N79&lt;&gt;"N"),INT(5.33*(N79-10)^1.1),0)</f>
        <v>0</v>
      </c>
      <c r="P79" s="63">
        <v>3</v>
      </c>
      <c r="Q79" s="64" t="s">
        <v>13</v>
      </c>
      <c r="R79" s="65">
        <v>55.48</v>
      </c>
      <c r="S79" s="62">
        <f>IF(AND(305.5&gt;60*P79+R79,P79&gt;0),INT(0.08713*(305.5-(60*P79+R79))^1.85),0)</f>
        <v>225</v>
      </c>
      <c r="T79" s="66">
        <f>SUM(E79,H79,J79,M79,O79,S79)</f>
        <v>899</v>
      </c>
      <c r="U79" s="76">
        <f>D72</f>
        <v>3731</v>
      </c>
      <c r="V79" s="77">
        <f>B72</f>
        <v>0</v>
      </c>
      <c r="W79" s="58">
        <v>9</v>
      </c>
      <c r="X79" s="58">
        <v>45</v>
      </c>
      <c r="AD79" s="125"/>
    </row>
    <row r="80" spans="1:30" ht="14.1" customHeight="1" thickBot="1">
      <c r="A80" s="67"/>
      <c r="B80" s="47"/>
      <c r="C80" s="68"/>
      <c r="D80" s="13">
        <f>LARGE(T83:T87,1)+LARGE(T83:T87,2)+LARGE(T83:T87,3)+LARGE(T83:T87,4)</f>
        <v>5231</v>
      </c>
      <c r="E80" s="12"/>
      <c r="F80" s="40"/>
      <c r="G80" s="5" t="s">
        <v>12</v>
      </c>
      <c r="H80" s="4"/>
      <c r="I80" s="4"/>
      <c r="J80" s="4"/>
      <c r="K80" s="35"/>
      <c r="L80" s="4"/>
      <c r="M80" s="4"/>
      <c r="N80" s="4"/>
      <c r="O80" s="4"/>
      <c r="P80" s="4"/>
      <c r="Q80" s="4"/>
      <c r="R80" s="6"/>
      <c r="S80" s="4"/>
      <c r="T80" s="82">
        <v>0</v>
      </c>
      <c r="U80" s="75">
        <f>D80</f>
        <v>5231</v>
      </c>
      <c r="V80" s="77"/>
      <c r="W80" s="58">
        <v>10</v>
      </c>
      <c r="Y80" s="24">
        <f>U80</f>
        <v>5231</v>
      </c>
    </row>
    <row r="81" spans="1:30" ht="14.1" customHeight="1">
      <c r="A81" s="83" t="s">
        <v>11</v>
      </c>
      <c r="B81" s="34" t="s">
        <v>15</v>
      </c>
      <c r="C81" s="84" t="s">
        <v>0</v>
      </c>
      <c r="D81" s="44" t="s">
        <v>1</v>
      </c>
      <c r="E81" s="26"/>
      <c r="F81" s="36"/>
      <c r="G81" s="25" t="s">
        <v>8</v>
      </c>
      <c r="H81" s="26"/>
      <c r="I81" s="25" t="s">
        <v>2</v>
      </c>
      <c r="J81" s="26"/>
      <c r="K81" s="36"/>
      <c r="L81" s="25" t="s">
        <v>9</v>
      </c>
      <c r="M81" s="26"/>
      <c r="N81" s="25" t="s">
        <v>3</v>
      </c>
      <c r="O81" s="26"/>
      <c r="P81" s="25" t="s">
        <v>10</v>
      </c>
      <c r="Q81" s="27"/>
      <c r="R81" s="27"/>
      <c r="S81" s="26"/>
      <c r="T81" s="21" t="s">
        <v>7</v>
      </c>
      <c r="U81" s="75">
        <f>D80</f>
        <v>5231</v>
      </c>
      <c r="V81" s="77"/>
      <c r="W81" s="58">
        <v>10</v>
      </c>
    </row>
    <row r="82" spans="1:30" ht="14.1" customHeight="1">
      <c r="A82" s="85"/>
      <c r="B82" s="113" t="s">
        <v>63</v>
      </c>
      <c r="C82" s="69"/>
      <c r="D82" s="45" t="s">
        <v>5</v>
      </c>
      <c r="E82" s="23" t="s">
        <v>6</v>
      </c>
      <c r="F82" s="37"/>
      <c r="G82" s="23" t="s">
        <v>5</v>
      </c>
      <c r="H82" s="23" t="s">
        <v>6</v>
      </c>
      <c r="I82" s="23" t="s">
        <v>5</v>
      </c>
      <c r="J82" s="23" t="s">
        <v>6</v>
      </c>
      <c r="K82" s="37"/>
      <c r="L82" s="23" t="s">
        <v>5</v>
      </c>
      <c r="M82" s="23" t="s">
        <v>6</v>
      </c>
      <c r="N82" s="23" t="s">
        <v>5</v>
      </c>
      <c r="O82" s="23" t="s">
        <v>6</v>
      </c>
      <c r="P82" s="30" t="s">
        <v>5</v>
      </c>
      <c r="Q82" s="31"/>
      <c r="R82" s="32"/>
      <c r="S82" s="23" t="s">
        <v>6</v>
      </c>
      <c r="T82" s="22"/>
      <c r="U82" s="75">
        <f>D80</f>
        <v>5231</v>
      </c>
      <c r="V82" s="77"/>
      <c r="W82" s="58">
        <v>10</v>
      </c>
    </row>
    <row r="83" spans="1:30" s="58" customFormat="1" ht="14.1" customHeight="1">
      <c r="A83" s="49">
        <f>IF(T83&lt;&gt;0,+RANK(T83,T$11:T$119,0),0)</f>
        <v>3</v>
      </c>
      <c r="B83" s="111" t="s">
        <v>432</v>
      </c>
      <c r="C83" s="70"/>
      <c r="D83" s="99">
        <v>8.7200000000000006</v>
      </c>
      <c r="E83" s="52">
        <f>IF(AND(D83&gt;0,D83&lt;11.3),INT(58.015*(11.5-D83)^1.81),0)</f>
        <v>369</v>
      </c>
      <c r="F83" s="52"/>
      <c r="G83" s="51">
        <v>1.55</v>
      </c>
      <c r="H83" s="52">
        <f>IF(G83&lt;&gt;0,INT(0.8465*((G83*100)-75)^1.42),0)</f>
        <v>426</v>
      </c>
      <c r="I83" s="51"/>
      <c r="J83" s="52">
        <f>IF(I83&lt;&gt;0,INT(0.14354*((I83*100)-220)^1.4),0)</f>
        <v>0</v>
      </c>
      <c r="K83" s="52"/>
      <c r="L83" s="51"/>
      <c r="M83" s="52">
        <f>IF(AND(L83&gt;1.53,L83&lt;&gt;"N"),INT(51.39*(L83-1.5)^1.05),0)</f>
        <v>0</v>
      </c>
      <c r="N83" s="51">
        <v>61.31</v>
      </c>
      <c r="O83" s="52">
        <f>IF(AND(N83&gt;10.15,N83&lt;&gt;"N"),INT(5.33*(N83-10)^1.1),0)</f>
        <v>405</v>
      </c>
      <c r="P83" s="53">
        <v>3</v>
      </c>
      <c r="Q83" s="54" t="s">
        <v>13</v>
      </c>
      <c r="R83" s="55">
        <v>40.17</v>
      </c>
      <c r="S83" s="52">
        <f>IF(AND(305.5&gt;60*P83+R83,P83&gt;0),INT(0.08713*(305.5-(60*P83+R83))^1.85),0)</f>
        <v>325</v>
      </c>
      <c r="T83" s="56">
        <f>SUM(E83,H83,J83,M83,O83,S83)</f>
        <v>1525</v>
      </c>
      <c r="U83" s="76">
        <f>D80</f>
        <v>5231</v>
      </c>
      <c r="V83" s="77">
        <f>B80</f>
        <v>0</v>
      </c>
      <c r="W83" s="58">
        <v>10</v>
      </c>
      <c r="X83" s="58">
        <v>46</v>
      </c>
      <c r="AD83" s="125"/>
    </row>
    <row r="84" spans="1:30" s="58" customFormat="1" ht="14.1" customHeight="1">
      <c r="A84" s="49">
        <f>IF(T84&lt;&gt;0,+RANK(T84,T$11:T$119,0),0)</f>
        <v>20</v>
      </c>
      <c r="B84" s="111" t="s">
        <v>433</v>
      </c>
      <c r="C84" s="70"/>
      <c r="D84" s="99">
        <v>9.07</v>
      </c>
      <c r="E84" s="52">
        <f t="shared" ref="E84:E87" si="9">IF(AND(D84&gt;0,D84&lt;11.3),INT(58.015*(11.5-D84)^1.81),0)</f>
        <v>289</v>
      </c>
      <c r="F84" s="52"/>
      <c r="G84" s="51">
        <v>1.35</v>
      </c>
      <c r="H84" s="52">
        <f>IF(G84&lt;&gt;0,INT(0.8465*((G84*100)-75)^1.42),0)</f>
        <v>283</v>
      </c>
      <c r="I84" s="51"/>
      <c r="J84" s="52">
        <f>IF(I84&lt;&gt;0,INT(0.14354*((I84*100)-220)^1.4),0)</f>
        <v>0</v>
      </c>
      <c r="K84" s="52"/>
      <c r="L84" s="51">
        <v>4.87</v>
      </c>
      <c r="M84" s="52">
        <f>IF(AND(L84&gt;1.53,L84&lt;&gt;"N"),INT(51.39*(L84-1.5)^1.05),0)</f>
        <v>184</v>
      </c>
      <c r="N84" s="51"/>
      <c r="O84" s="52">
        <f>IF(AND(N84&gt;10.15,N84&lt;&gt;"N"),INT(5.33*(N84-10)^1.1),0)</f>
        <v>0</v>
      </c>
      <c r="P84" s="53">
        <v>3</v>
      </c>
      <c r="Q84" s="54" t="s">
        <v>13</v>
      </c>
      <c r="R84" s="55">
        <v>42.08</v>
      </c>
      <c r="S84" s="52">
        <f>IF(AND(305.5&gt;60*P84+R84,P84&gt;0),INT(0.08713*(305.5-(60*P84+R84))^1.85),0)</f>
        <v>312</v>
      </c>
      <c r="T84" s="56">
        <f>SUM(E84,H84,J84,M84,O84,S84)</f>
        <v>1068</v>
      </c>
      <c r="U84" s="76">
        <f>D80</f>
        <v>5231</v>
      </c>
      <c r="V84" s="77">
        <f>B80</f>
        <v>0</v>
      </c>
      <c r="W84" s="58">
        <v>10</v>
      </c>
      <c r="X84" s="58">
        <v>47</v>
      </c>
      <c r="AD84" s="125"/>
    </row>
    <row r="85" spans="1:30" s="58" customFormat="1" ht="14.1" customHeight="1">
      <c r="A85" s="49">
        <f>IF(T85&lt;&gt;0,+RANK(T85,T$11:T$119,0),0)</f>
        <v>15</v>
      </c>
      <c r="B85" s="111" t="s">
        <v>434</v>
      </c>
      <c r="C85" s="70"/>
      <c r="D85" s="99">
        <v>9.26</v>
      </c>
      <c r="E85" s="52">
        <f t="shared" si="9"/>
        <v>249</v>
      </c>
      <c r="F85" s="52"/>
      <c r="G85" s="51"/>
      <c r="H85" s="52">
        <f>IF(G85&lt;&gt;0,INT(0.8465*((G85*100)-75)^1.42),0)</f>
        <v>0</v>
      </c>
      <c r="I85" s="51">
        <v>3.78</v>
      </c>
      <c r="J85" s="52">
        <f>IF(I85&lt;&gt;0,INT(0.14354*((I85*100)-220)^1.4),0)</f>
        <v>171</v>
      </c>
      <c r="K85" s="52"/>
      <c r="L85" s="51"/>
      <c r="M85" s="52">
        <f>IF(AND(L85&gt;1.53,L85&lt;&gt;"N"),INT(51.39*(L85-1.5)^1.05),0)</f>
        <v>0</v>
      </c>
      <c r="N85" s="51">
        <v>54.4</v>
      </c>
      <c r="O85" s="52">
        <f>IF(AND(N85&gt;10.15,N85&lt;&gt;"N"),INT(5.33*(N85-10)^1.1),0)</f>
        <v>345</v>
      </c>
      <c r="P85" s="53">
        <v>3</v>
      </c>
      <c r="Q85" s="54" t="s">
        <v>13</v>
      </c>
      <c r="R85" s="55">
        <v>37.21</v>
      </c>
      <c r="S85" s="52">
        <f>IF(AND(305.5&gt;60*P85+R85,P85&gt;0),INT(0.08713*(305.5-(60*P85+R85))^1.85),0)</f>
        <v>346</v>
      </c>
      <c r="T85" s="56">
        <f>SUM(E85,H85,J85,M85,O85,S85)</f>
        <v>1111</v>
      </c>
      <c r="U85" s="76">
        <f>D80</f>
        <v>5231</v>
      </c>
      <c r="V85" s="77">
        <f>B80</f>
        <v>0</v>
      </c>
      <c r="W85" s="58">
        <v>10</v>
      </c>
      <c r="X85" s="58">
        <v>48</v>
      </c>
      <c r="AD85" s="125"/>
    </row>
    <row r="86" spans="1:30" s="58" customFormat="1" ht="14.1" customHeight="1">
      <c r="A86" s="49">
        <f>IF(T86&lt;&gt;0,+RANK(T86,T$11:T$119,0),0)</f>
        <v>2</v>
      </c>
      <c r="B86" s="111" t="s">
        <v>435</v>
      </c>
      <c r="C86" s="70"/>
      <c r="D86" s="99">
        <v>8.48</v>
      </c>
      <c r="E86" s="52">
        <f t="shared" si="9"/>
        <v>428</v>
      </c>
      <c r="F86" s="52"/>
      <c r="G86" s="51"/>
      <c r="H86" s="52">
        <f>IF(G86&lt;&gt;0,INT(0.8465*((G86*100)-75)^1.42),0)</f>
        <v>0</v>
      </c>
      <c r="I86" s="51">
        <v>4.37</v>
      </c>
      <c r="J86" s="52">
        <f>IF(I86&lt;&gt;0,INT(0.14354*((I86*100)-220)^1.4),0)</f>
        <v>267</v>
      </c>
      <c r="K86" s="52"/>
      <c r="L86" s="51"/>
      <c r="M86" s="52">
        <f>IF(AND(L86&gt;1.53,L86&lt;&gt;"N"),INT(51.39*(L86-1.5)^1.05),0)</f>
        <v>0</v>
      </c>
      <c r="N86" s="51">
        <v>56.92</v>
      </c>
      <c r="O86" s="52">
        <f>IF(AND(N86&gt;10.15,N86&lt;&gt;"N"),INT(5.33*(N86-10)^1.1),0)</f>
        <v>367</v>
      </c>
      <c r="P86" s="53">
        <v>3</v>
      </c>
      <c r="Q86" s="54" t="s">
        <v>13</v>
      </c>
      <c r="R86" s="55">
        <v>21.94</v>
      </c>
      <c r="S86" s="52">
        <f>IF(AND(305.5&gt;60*P86+R86,P86&gt;0),INT(0.08713*(305.5-(60*P86+R86))^1.85),0)</f>
        <v>465</v>
      </c>
      <c r="T86" s="56">
        <f>SUM(E86,H86,J86,M86,O86,S86)</f>
        <v>1527</v>
      </c>
      <c r="U86" s="76">
        <f>D80</f>
        <v>5231</v>
      </c>
      <c r="V86" s="77">
        <f>B80</f>
        <v>0</v>
      </c>
      <c r="W86" s="58">
        <v>10</v>
      </c>
      <c r="X86" s="58">
        <v>49</v>
      </c>
      <c r="AD86" s="125"/>
    </row>
    <row r="87" spans="1:30" s="58" customFormat="1" ht="14.1" customHeight="1" thickBot="1">
      <c r="A87" s="59">
        <f>IF(T87&lt;&gt;0,+RANK(T87,T$11:T$119,0),0)</f>
        <v>46</v>
      </c>
      <c r="B87" s="161" t="s">
        <v>436</v>
      </c>
      <c r="C87" s="71"/>
      <c r="D87" s="100">
        <v>10.16</v>
      </c>
      <c r="E87" s="62">
        <f t="shared" si="9"/>
        <v>98</v>
      </c>
      <c r="F87" s="62"/>
      <c r="G87" s="61">
        <v>1.31</v>
      </c>
      <c r="H87" s="62">
        <f>IF(G87&lt;&gt;0,INT(0.8465*((G87*100)-75)^1.42),0)</f>
        <v>257</v>
      </c>
      <c r="I87" s="61"/>
      <c r="J87" s="62">
        <f>IF(I87&lt;&gt;0,INT(0.14354*((I87*100)-220)^1.4),0)</f>
        <v>0</v>
      </c>
      <c r="K87" s="62"/>
      <c r="L87" s="61">
        <v>5.55</v>
      </c>
      <c r="M87" s="62">
        <f>IF(AND(L87&gt;1.53,L87&lt;&gt;"N"),INT(51.39*(L87-1.5)^1.05),0)</f>
        <v>223</v>
      </c>
      <c r="N87" s="61"/>
      <c r="O87" s="62">
        <f>IF(AND(N87&gt;10.15,N87&lt;&gt;"N"),INT(5.33*(N87-10)^1.1),0)</f>
        <v>0</v>
      </c>
      <c r="P87" s="63">
        <v>3</v>
      </c>
      <c r="Q87" s="64" t="s">
        <v>13</v>
      </c>
      <c r="R87" s="65">
        <v>54.56</v>
      </c>
      <c r="S87" s="62">
        <f>IF(AND(305.5&gt;60*P87+R87,P87&gt;0),INT(0.08713*(305.5-(60*P87+R87))^1.85),0)</f>
        <v>231</v>
      </c>
      <c r="T87" s="66">
        <f>SUM(E87,H87,J87,M87,O87,S87)</f>
        <v>809</v>
      </c>
      <c r="U87" s="76">
        <f>D80</f>
        <v>5231</v>
      </c>
      <c r="V87" s="77">
        <f>B80</f>
        <v>0</v>
      </c>
      <c r="W87" s="58">
        <v>10</v>
      </c>
      <c r="X87" s="58">
        <v>50</v>
      </c>
      <c r="AD87" s="125"/>
    </row>
    <row r="88" spans="1:30" ht="14.1" customHeight="1" thickBot="1">
      <c r="A88" s="67" t="s">
        <v>16</v>
      </c>
      <c r="B88" s="47"/>
      <c r="C88" s="68"/>
      <c r="D88" s="13">
        <f>LARGE(T91:T95,1)+LARGE(T91:T95,2)+LARGE(T91:T95,3)+LARGE(T91:T95,4)</f>
        <v>4249</v>
      </c>
      <c r="E88" s="12"/>
      <c r="F88" s="40"/>
      <c r="G88" s="5" t="s">
        <v>12</v>
      </c>
      <c r="H88" s="4"/>
      <c r="I88" s="4"/>
      <c r="J88" s="4"/>
      <c r="K88" s="35"/>
      <c r="L88" s="4"/>
      <c r="M88" s="4"/>
      <c r="N88" s="4"/>
      <c r="O88" s="4"/>
      <c r="P88" s="4"/>
      <c r="Q88" s="4"/>
      <c r="R88" s="6"/>
      <c r="S88" s="4"/>
      <c r="T88" s="82">
        <v>0</v>
      </c>
      <c r="U88" s="75">
        <f>D88</f>
        <v>4249</v>
      </c>
      <c r="V88" s="77"/>
      <c r="W88" s="58">
        <v>11</v>
      </c>
      <c r="Y88" s="24">
        <f>U88</f>
        <v>4249</v>
      </c>
    </row>
    <row r="89" spans="1:30" ht="14.1" customHeight="1">
      <c r="A89" s="83" t="s">
        <v>11</v>
      </c>
      <c r="B89" s="34" t="s">
        <v>15</v>
      </c>
      <c r="C89" s="84" t="s">
        <v>0</v>
      </c>
      <c r="D89" s="44" t="s">
        <v>1</v>
      </c>
      <c r="E89" s="26"/>
      <c r="F89" s="36"/>
      <c r="G89" s="25" t="s">
        <v>8</v>
      </c>
      <c r="H89" s="26"/>
      <c r="I89" s="25" t="s">
        <v>2</v>
      </c>
      <c r="J89" s="26"/>
      <c r="K89" s="36"/>
      <c r="L89" s="25" t="s">
        <v>9</v>
      </c>
      <c r="M89" s="26"/>
      <c r="N89" s="25" t="s">
        <v>3</v>
      </c>
      <c r="O89" s="26"/>
      <c r="P89" s="25" t="s">
        <v>10</v>
      </c>
      <c r="Q89" s="27"/>
      <c r="R89" s="27"/>
      <c r="S89" s="26"/>
      <c r="T89" s="21" t="s">
        <v>7</v>
      </c>
      <c r="U89" s="75">
        <f>D88</f>
        <v>4249</v>
      </c>
      <c r="V89" s="77"/>
      <c r="W89" s="58">
        <v>11</v>
      </c>
    </row>
    <row r="90" spans="1:30" ht="14.1" customHeight="1">
      <c r="A90" s="85"/>
      <c r="B90" s="113" t="s">
        <v>447</v>
      </c>
      <c r="C90" s="69"/>
      <c r="D90" s="45" t="s">
        <v>5</v>
      </c>
      <c r="E90" s="23" t="s">
        <v>6</v>
      </c>
      <c r="F90" s="37"/>
      <c r="G90" s="23" t="s">
        <v>5</v>
      </c>
      <c r="H90" s="23" t="s">
        <v>6</v>
      </c>
      <c r="I90" s="23" t="s">
        <v>5</v>
      </c>
      <c r="J90" s="23" t="s">
        <v>6</v>
      </c>
      <c r="K90" s="37"/>
      <c r="L90" s="23" t="s">
        <v>5</v>
      </c>
      <c r="M90" s="23" t="s">
        <v>6</v>
      </c>
      <c r="N90" s="23" t="s">
        <v>5</v>
      </c>
      <c r="O90" s="23" t="s">
        <v>6</v>
      </c>
      <c r="P90" s="30" t="s">
        <v>5</v>
      </c>
      <c r="Q90" s="31"/>
      <c r="R90" s="32"/>
      <c r="S90" s="23" t="s">
        <v>6</v>
      </c>
      <c r="T90" s="22"/>
      <c r="U90" s="75">
        <f>D88</f>
        <v>4249</v>
      </c>
      <c r="V90" s="77"/>
      <c r="W90" s="58">
        <v>11</v>
      </c>
    </row>
    <row r="91" spans="1:30" s="58" customFormat="1" ht="14.1" customHeight="1">
      <c r="A91" s="49">
        <f>IF(T91&lt;&gt;0,+RANK(T91,T$11:T$119,0),0)</f>
        <v>4</v>
      </c>
      <c r="B91" s="111" t="s">
        <v>437</v>
      </c>
      <c r="C91" s="70"/>
      <c r="D91" s="99">
        <v>8.51</v>
      </c>
      <c r="E91" s="52">
        <f>IF(AND(D91&gt;0,D91&lt;11.3),INT(58.015*(11.5-D91)^1.81),0)</f>
        <v>421</v>
      </c>
      <c r="F91" s="52"/>
      <c r="G91" s="51">
        <v>1.1499999999999999</v>
      </c>
      <c r="H91" s="52">
        <f>IF(G91&lt;&gt;0,INT(0.8465*((G91*100)-75)^1.42),0)</f>
        <v>159</v>
      </c>
      <c r="I91" s="51"/>
      <c r="J91" s="52">
        <f>IF(I91&lt;&gt;0,INT(0.14354*((I91*100)-220)^1.4),0)</f>
        <v>0</v>
      </c>
      <c r="K91" s="52"/>
      <c r="L91" s="51">
        <v>9.5</v>
      </c>
      <c r="M91" s="52">
        <f>IF(AND(L91&gt;1.53,L91&lt;&gt;"N"),INT(51.39*(L91-1.5)^1.05),0)</f>
        <v>456</v>
      </c>
      <c r="N91" s="51"/>
      <c r="O91" s="52">
        <f>IF(AND(N91&gt;10.15,N91&lt;&gt;"N"),INT(5.33*(N91-10)^1.1),0)</f>
        <v>0</v>
      </c>
      <c r="P91" s="53">
        <v>3</v>
      </c>
      <c r="Q91" s="54" t="s">
        <v>13</v>
      </c>
      <c r="R91" s="55">
        <v>40.58</v>
      </c>
      <c r="S91" s="52">
        <f>IF(AND(305.5&gt;60*P91+R91,P91&gt;0),INT(0.08713*(305.5-(60*P91+R91))^1.85),0)</f>
        <v>322</v>
      </c>
      <c r="T91" s="56">
        <f>SUM(E91,H91,J91,M91,O91,S91)</f>
        <v>1358</v>
      </c>
      <c r="U91" s="76">
        <f>D88</f>
        <v>4249</v>
      </c>
      <c r="V91" s="77">
        <f>B88</f>
        <v>0</v>
      </c>
      <c r="W91" s="58">
        <v>11</v>
      </c>
      <c r="X91" s="58">
        <v>51</v>
      </c>
      <c r="AD91" s="125"/>
    </row>
    <row r="92" spans="1:30" s="58" customFormat="1" ht="14.1" customHeight="1">
      <c r="A92" s="49">
        <f>IF(T92&lt;&gt;0,+RANK(T92,T$11:T$119,0),0)</f>
        <v>31</v>
      </c>
      <c r="B92" s="111" t="s">
        <v>441</v>
      </c>
      <c r="C92" s="70"/>
      <c r="D92" s="99">
        <v>8.91</v>
      </c>
      <c r="E92" s="52">
        <f t="shared" ref="E92:E95" si="10">IF(AND(D92&gt;0,D92&lt;11.3),INT(58.015*(11.5-D92)^1.81),0)</f>
        <v>324</v>
      </c>
      <c r="F92" s="52"/>
      <c r="G92" s="51">
        <v>1.39</v>
      </c>
      <c r="H92" s="52">
        <f>IF(G92&lt;&gt;0,INT(0.8465*((G92*100)-75)^1.42),0)</f>
        <v>310</v>
      </c>
      <c r="I92" s="51"/>
      <c r="J92" s="52">
        <f>IF(I92&lt;&gt;0,INT(0.14354*((I92*100)-220)^1.4),0)</f>
        <v>0</v>
      </c>
      <c r="K92" s="52"/>
      <c r="L92" s="51"/>
      <c r="M92" s="52">
        <f>IF(AND(L92&gt;1.53,L92&lt;&gt;"N"),INT(51.39*(L92-1.5)^1.05),0)</f>
        <v>0</v>
      </c>
      <c r="N92" s="51">
        <v>45.76</v>
      </c>
      <c r="O92" s="52">
        <f>IF(AND(N92&gt;10.15,N92&lt;&gt;"N"),INT(5.33*(N92-10)^1.1),0)</f>
        <v>272</v>
      </c>
      <c r="P92" s="53">
        <v>4</v>
      </c>
      <c r="Q92" s="54" t="s">
        <v>13</v>
      </c>
      <c r="R92" s="55">
        <v>28.9</v>
      </c>
      <c r="S92" s="52">
        <f>IF(AND(305.5&gt;60*P92+R92,P92&gt;0),INT(0.08713*(305.5-(60*P92+R92))^1.85),0)</f>
        <v>68</v>
      </c>
      <c r="T92" s="56">
        <f>SUM(E92,H92,J92,M92,O92,S92)</f>
        <v>974</v>
      </c>
      <c r="U92" s="76">
        <f>D88</f>
        <v>4249</v>
      </c>
      <c r="V92" s="77">
        <f>B88</f>
        <v>0</v>
      </c>
      <c r="W92" s="58">
        <v>11</v>
      </c>
      <c r="X92" s="58">
        <v>52</v>
      </c>
      <c r="AD92" s="125"/>
    </row>
    <row r="93" spans="1:30" s="58" customFormat="1" ht="14.1" customHeight="1">
      <c r="A93" s="49">
        <f>IF(T93&lt;&gt;0,+RANK(T93,T$11:T$119,0),0)</f>
        <v>25</v>
      </c>
      <c r="B93" s="111" t="s">
        <v>438</v>
      </c>
      <c r="C93" s="70"/>
      <c r="D93" s="99">
        <v>8.69</v>
      </c>
      <c r="E93" s="52">
        <f t="shared" si="10"/>
        <v>376</v>
      </c>
      <c r="F93" s="52"/>
      <c r="G93" s="51">
        <v>1.23</v>
      </c>
      <c r="H93" s="52">
        <f>IF(G93&lt;&gt;0,INT(0.8465*((G93*100)-75)^1.42),0)</f>
        <v>206</v>
      </c>
      <c r="I93" s="51"/>
      <c r="J93" s="52">
        <f>IF(I93&lt;&gt;0,INT(0.14354*((I93*100)-220)^1.4),0)</f>
        <v>0</v>
      </c>
      <c r="K93" s="52"/>
      <c r="L93" s="51">
        <v>9.16</v>
      </c>
      <c r="M93" s="52">
        <f>IF(AND(L93&gt;1.53,L93&lt;&gt;"N"),INT(51.39*(L93-1.5)^1.05),0)</f>
        <v>435</v>
      </c>
      <c r="N93" s="51"/>
      <c r="O93" s="52">
        <f>IF(AND(N93&gt;10.15,N93&lt;&gt;"N"),INT(5.33*(N93-10)^1.1),0)</f>
        <v>0</v>
      </c>
      <c r="P93" s="53">
        <v>4</v>
      </c>
      <c r="Q93" s="54" t="s">
        <v>13</v>
      </c>
      <c r="R93" s="55">
        <v>51.65</v>
      </c>
      <c r="S93" s="52">
        <f>IF(AND(305.5&gt;60*P93+R93,P93&gt;0),INT(0.08713*(305.5-(60*P93+R93))^1.85),0)</f>
        <v>11</v>
      </c>
      <c r="T93" s="56">
        <f>SUM(E93,H93,J93,M93,O93,S93)</f>
        <v>1028</v>
      </c>
      <c r="U93" s="76">
        <f>D88</f>
        <v>4249</v>
      </c>
      <c r="V93" s="77">
        <f>B88</f>
        <v>0</v>
      </c>
      <c r="W93" s="58">
        <v>11</v>
      </c>
      <c r="X93" s="58">
        <v>53</v>
      </c>
      <c r="AD93" s="125"/>
    </row>
    <row r="94" spans="1:30" s="58" customFormat="1" ht="14.1" customHeight="1">
      <c r="A94" s="49">
        <f>IF(T94&lt;&gt;0,+RANK(T94,T$11:T$119,0),0)</f>
        <v>39</v>
      </c>
      <c r="B94" s="111" t="s">
        <v>439</v>
      </c>
      <c r="C94" s="70"/>
      <c r="D94" s="99">
        <v>9.1</v>
      </c>
      <c r="E94" s="52">
        <f t="shared" si="10"/>
        <v>282</v>
      </c>
      <c r="F94" s="52"/>
      <c r="G94" s="51"/>
      <c r="H94" s="52">
        <f>IF(G94&lt;&gt;0,INT(0.8465*((G94*100)-75)^1.42),0)</f>
        <v>0</v>
      </c>
      <c r="I94" s="51">
        <v>3.38</v>
      </c>
      <c r="J94" s="52">
        <f>IF(I94&lt;&gt;0,INT(0.14354*((I94*100)-220)^1.4),0)</f>
        <v>114</v>
      </c>
      <c r="K94" s="52"/>
      <c r="L94" s="51"/>
      <c r="M94" s="52">
        <f>IF(AND(L94&gt;1.53,L94&lt;&gt;"N"),INT(51.39*(L94-1.5)^1.05),0)</f>
        <v>0</v>
      </c>
      <c r="N94" s="51">
        <v>33.57</v>
      </c>
      <c r="O94" s="52">
        <f>IF(AND(N94&gt;10.15,N94&lt;&gt;"N"),INT(5.33*(N94-10)^1.1),0)</f>
        <v>172</v>
      </c>
      <c r="P94" s="53">
        <v>3</v>
      </c>
      <c r="Q94" s="54" t="s">
        <v>13</v>
      </c>
      <c r="R94" s="55">
        <v>40.799999999999997</v>
      </c>
      <c r="S94" s="52">
        <f>IF(AND(305.5&gt;60*P94+R94,P94&gt;0),INT(0.08713*(305.5-(60*P94+R94))^1.85),0)</f>
        <v>321</v>
      </c>
      <c r="T94" s="56">
        <f>SUM(E94,H94,J94,M94,O94,S94)</f>
        <v>889</v>
      </c>
      <c r="U94" s="76">
        <f>D88</f>
        <v>4249</v>
      </c>
      <c r="V94" s="77">
        <f>B88</f>
        <v>0</v>
      </c>
      <c r="W94" s="58">
        <v>11</v>
      </c>
      <c r="X94" s="58">
        <v>54</v>
      </c>
      <c r="AD94" s="125"/>
    </row>
    <row r="95" spans="1:30" s="58" customFormat="1" ht="14.1" customHeight="1" thickBot="1">
      <c r="A95" s="59">
        <f>IF(T95&lt;&gt;0,+RANK(T95,T$11:T$119,0),0)</f>
        <v>44</v>
      </c>
      <c r="B95" s="161" t="s">
        <v>440</v>
      </c>
      <c r="C95" s="71"/>
      <c r="D95" s="100">
        <v>9.33</v>
      </c>
      <c r="E95" s="62">
        <f t="shared" si="10"/>
        <v>235</v>
      </c>
      <c r="F95" s="62"/>
      <c r="G95" s="61"/>
      <c r="H95" s="62">
        <f>IF(G95&lt;&gt;0,INT(0.8465*((G95*100)-75)^1.42),0)</f>
        <v>0</v>
      </c>
      <c r="I95" s="61">
        <v>3.73</v>
      </c>
      <c r="J95" s="62">
        <f>IF(I95&lt;&gt;0,INT(0.14354*((I95*100)-220)^1.4),0)</f>
        <v>164</v>
      </c>
      <c r="K95" s="62"/>
      <c r="L95" s="61"/>
      <c r="M95" s="62">
        <f>IF(AND(L95&gt;1.53,L95&lt;&gt;"N"),INT(51.39*(L95-1.5)^1.05),0)</f>
        <v>0</v>
      </c>
      <c r="N95" s="61">
        <v>41.25</v>
      </c>
      <c r="O95" s="62">
        <f>IF(AND(N95&gt;10.15,N95&lt;&gt;"N"),INT(5.33*(N95-10)^1.1),0)</f>
        <v>234</v>
      </c>
      <c r="P95" s="63">
        <v>4</v>
      </c>
      <c r="Q95" s="64" t="s">
        <v>13</v>
      </c>
      <c r="R95" s="65">
        <v>2.35</v>
      </c>
      <c r="S95" s="62">
        <f>IF(AND(305.5&gt;60*P95+R95,P95&gt;0),INT(0.08713*(305.5-(60*P95+R95))^1.85),0)</f>
        <v>186</v>
      </c>
      <c r="T95" s="66">
        <f>SUM(E95,H95,J95,M95,O95,S95)</f>
        <v>819</v>
      </c>
      <c r="U95" s="76">
        <f>D88</f>
        <v>4249</v>
      </c>
      <c r="V95" s="77">
        <f>B88</f>
        <v>0</v>
      </c>
      <c r="W95" s="58">
        <v>11</v>
      </c>
      <c r="X95" s="58">
        <v>55</v>
      </c>
      <c r="AD95" s="125"/>
    </row>
    <row r="96" spans="1:30" ht="14.1" customHeight="1" thickBot="1">
      <c r="A96" s="67" t="s">
        <v>16</v>
      </c>
      <c r="B96" s="47"/>
      <c r="C96" s="68"/>
      <c r="D96" s="13">
        <f>LARGE(T99:T103,1)+LARGE(T99:T103,2)+LARGE(T99:T103,3)+LARGE(T99:T103,4)</f>
        <v>3182</v>
      </c>
      <c r="E96" s="12"/>
      <c r="F96" s="40"/>
      <c r="G96" s="5" t="s">
        <v>12</v>
      </c>
      <c r="H96" s="4"/>
      <c r="I96" s="4"/>
      <c r="J96" s="4"/>
      <c r="K96" s="35"/>
      <c r="L96" s="4"/>
      <c r="M96" s="4"/>
      <c r="N96" s="4"/>
      <c r="O96" s="4"/>
      <c r="P96" s="4"/>
      <c r="Q96" s="4"/>
      <c r="R96" s="6"/>
      <c r="S96" s="4"/>
      <c r="T96" s="82">
        <v>0</v>
      </c>
      <c r="U96" s="75">
        <f>D96</f>
        <v>3182</v>
      </c>
      <c r="V96" s="77"/>
      <c r="W96" s="58">
        <v>12</v>
      </c>
      <c r="Y96" s="24">
        <f>U96</f>
        <v>3182</v>
      </c>
    </row>
    <row r="97" spans="1:30" ht="14.1" customHeight="1">
      <c r="A97" s="83" t="s">
        <v>11</v>
      </c>
      <c r="B97" s="34" t="s">
        <v>15</v>
      </c>
      <c r="C97" s="84" t="s">
        <v>0</v>
      </c>
      <c r="D97" s="44" t="s">
        <v>1</v>
      </c>
      <c r="E97" s="26"/>
      <c r="F97" s="36"/>
      <c r="G97" s="25" t="s">
        <v>8</v>
      </c>
      <c r="H97" s="26"/>
      <c r="I97" s="25" t="s">
        <v>2</v>
      </c>
      <c r="J97" s="26"/>
      <c r="K97" s="36"/>
      <c r="L97" s="25" t="s">
        <v>9</v>
      </c>
      <c r="M97" s="26"/>
      <c r="N97" s="25" t="s">
        <v>3</v>
      </c>
      <c r="O97" s="26"/>
      <c r="P97" s="25" t="s">
        <v>10</v>
      </c>
      <c r="Q97" s="27"/>
      <c r="R97" s="27"/>
      <c r="S97" s="26"/>
      <c r="T97" s="21" t="s">
        <v>7</v>
      </c>
      <c r="U97" s="75">
        <f>D96</f>
        <v>3182</v>
      </c>
      <c r="V97" s="77"/>
      <c r="W97" s="58">
        <v>12</v>
      </c>
    </row>
    <row r="98" spans="1:30" ht="14.1" customHeight="1">
      <c r="A98" s="85"/>
      <c r="B98" s="113" t="s">
        <v>446</v>
      </c>
      <c r="C98" s="69"/>
      <c r="D98" s="45" t="s">
        <v>5</v>
      </c>
      <c r="E98" s="23" t="s">
        <v>6</v>
      </c>
      <c r="F98" s="37"/>
      <c r="G98" s="23" t="s">
        <v>5</v>
      </c>
      <c r="H98" s="23" t="s">
        <v>6</v>
      </c>
      <c r="I98" s="23" t="s">
        <v>5</v>
      </c>
      <c r="J98" s="23" t="s">
        <v>6</v>
      </c>
      <c r="K98" s="37"/>
      <c r="L98" s="23" t="s">
        <v>5</v>
      </c>
      <c r="M98" s="23" t="s">
        <v>6</v>
      </c>
      <c r="N98" s="23" t="s">
        <v>5</v>
      </c>
      <c r="O98" s="23" t="s">
        <v>6</v>
      </c>
      <c r="P98" s="30" t="s">
        <v>5</v>
      </c>
      <c r="Q98" s="31"/>
      <c r="R98" s="32"/>
      <c r="S98" s="23" t="s">
        <v>6</v>
      </c>
      <c r="T98" s="22"/>
      <c r="U98" s="75">
        <f>D96</f>
        <v>3182</v>
      </c>
      <c r="V98" s="77"/>
      <c r="W98" s="58">
        <v>12</v>
      </c>
    </row>
    <row r="99" spans="1:30" s="58" customFormat="1" ht="14.1" customHeight="1">
      <c r="A99" s="49">
        <f>IF(T99&lt;&gt;0,+RANK(T99,T$11:T$119,0),0)</f>
        <v>22</v>
      </c>
      <c r="B99" s="111" t="s">
        <v>442</v>
      </c>
      <c r="C99" s="70"/>
      <c r="D99" s="99">
        <v>8.89</v>
      </c>
      <c r="E99" s="52">
        <f>IF(AND(D99&gt;0,D99&lt;11.3),INT(58.015*(11.5-D99)^1.81),0)</f>
        <v>329</v>
      </c>
      <c r="F99" s="52"/>
      <c r="G99" s="51">
        <v>1.23</v>
      </c>
      <c r="H99" s="52">
        <f>IF(G99&lt;&gt;0,INT(0.8465*((G99*100)-75)^1.42),0)</f>
        <v>206</v>
      </c>
      <c r="I99" s="51"/>
      <c r="J99" s="52">
        <f>IF(I99&lt;&gt;0,INT(0.14354*((I99*100)-220)^1.4),0)</f>
        <v>0</v>
      </c>
      <c r="K99" s="52"/>
      <c r="L99" s="51">
        <v>7.14</v>
      </c>
      <c r="M99" s="52">
        <f>IF(AND(L99&gt;1.53,L99&lt;&gt;"N"),INT(51.39*(L99-1.5)^1.05),0)</f>
        <v>316</v>
      </c>
      <c r="N99" s="51"/>
      <c r="O99" s="52">
        <f>IF(AND(N99&gt;10.15,N99&lt;&gt;"N"),INT(5.33*(N99-10)^1.1),0)</f>
        <v>0</v>
      </c>
      <c r="P99" s="53">
        <v>3</v>
      </c>
      <c r="Q99" s="54" t="s">
        <v>13</v>
      </c>
      <c r="R99" s="55">
        <v>58.22</v>
      </c>
      <c r="S99" s="52">
        <f>IF(AND(305.5&gt;60*P99+R99,P99&gt;0),INT(0.08713*(305.5-(60*P99+R99))^1.85),0)</f>
        <v>209</v>
      </c>
      <c r="T99" s="56">
        <f>SUM(E99,H99,J99,M99,O99,S99)</f>
        <v>1060</v>
      </c>
      <c r="U99" s="76">
        <f>D96</f>
        <v>3182</v>
      </c>
      <c r="V99" s="77">
        <f>B96</f>
        <v>0</v>
      </c>
      <c r="W99" s="58">
        <v>12</v>
      </c>
      <c r="X99" s="58">
        <v>56</v>
      </c>
      <c r="AD99" s="125"/>
    </row>
    <row r="100" spans="1:30" s="58" customFormat="1" ht="14.1" customHeight="1">
      <c r="A100" s="49">
        <f>IF(T100&lt;&gt;0,+RANK(T100,T$11:T$119,0),0)</f>
        <v>49</v>
      </c>
      <c r="B100" s="111" t="s">
        <v>443</v>
      </c>
      <c r="C100" s="70"/>
      <c r="D100" s="99">
        <v>9.75</v>
      </c>
      <c r="E100" s="52">
        <f t="shared" ref="E100:E103" si="11">IF(AND(D100&gt;0,D100&lt;11.3),INT(58.015*(11.5-D100)^1.81),0)</f>
        <v>159</v>
      </c>
      <c r="F100" s="52"/>
      <c r="G100" s="51"/>
      <c r="H100" s="52">
        <f>IF(G100&lt;&gt;0,INT(0.8465*((G100*100)-75)^1.42),0)</f>
        <v>0</v>
      </c>
      <c r="I100" s="51">
        <v>3.63</v>
      </c>
      <c r="J100" s="52">
        <f>IF(I100&lt;&gt;0,INT(0.14354*((I100*100)-220)^1.4),0)</f>
        <v>149</v>
      </c>
      <c r="K100" s="52"/>
      <c r="L100" s="51"/>
      <c r="M100" s="52">
        <f>IF(AND(L100&gt;1.53,L100&lt;&gt;"N"),INT(51.39*(L100-1.5)^1.05),0)</f>
        <v>0</v>
      </c>
      <c r="N100" s="51">
        <v>34.28</v>
      </c>
      <c r="O100" s="52">
        <f>IF(AND(N100&gt;10.15,N100&lt;&gt;"N"),INT(5.33*(N100-10)^1.1),0)</f>
        <v>178</v>
      </c>
      <c r="P100" s="53">
        <v>4</v>
      </c>
      <c r="Q100" s="54" t="s">
        <v>13</v>
      </c>
      <c r="R100" s="55">
        <v>8.3800000000000008</v>
      </c>
      <c r="S100" s="52">
        <f>IF(AND(305.5&gt;60*P100+R100,P100&gt;0),INT(0.08713*(305.5-(60*P100+R100))^1.85),0)</f>
        <v>154</v>
      </c>
      <c r="T100" s="56">
        <f>SUM(E100,H100,J100,M100,O100,S100)</f>
        <v>640</v>
      </c>
      <c r="U100" s="76">
        <f>D96</f>
        <v>3182</v>
      </c>
      <c r="V100" s="77">
        <f>B96</f>
        <v>0</v>
      </c>
      <c r="W100" s="58">
        <v>12</v>
      </c>
      <c r="X100" s="58">
        <v>57</v>
      </c>
      <c r="AD100" s="125"/>
    </row>
    <row r="101" spans="1:30" s="58" customFormat="1" ht="14.1" customHeight="1">
      <c r="A101" s="49">
        <f>IF(T101&lt;&gt;0,+RANK(T101,T$11:T$119,0),0)</f>
        <v>55</v>
      </c>
      <c r="B101" s="111" t="s">
        <v>444</v>
      </c>
      <c r="C101" s="70"/>
      <c r="D101" s="99">
        <v>10.039999999999999</v>
      </c>
      <c r="E101" s="52">
        <f t="shared" si="11"/>
        <v>115</v>
      </c>
      <c r="F101" s="52"/>
      <c r="G101" s="51"/>
      <c r="H101" s="52">
        <f>IF(G101&lt;&gt;0,INT(0.8465*((G101*100)-75)^1.42),0)</f>
        <v>0</v>
      </c>
      <c r="I101" s="51">
        <v>3.3</v>
      </c>
      <c r="J101" s="52">
        <f>IF(I101&lt;&gt;0,INT(0.14354*((I101*100)-220)^1.4),0)</f>
        <v>103</v>
      </c>
      <c r="K101" s="52"/>
      <c r="L101" s="51"/>
      <c r="M101" s="52">
        <f>IF(AND(L101&gt;1.53,L101&lt;&gt;"N"),INT(51.39*(L101-1.5)^1.05),0)</f>
        <v>0</v>
      </c>
      <c r="N101" s="51">
        <v>33</v>
      </c>
      <c r="O101" s="52">
        <f>IF(AND(N101&gt;10.15,N101&lt;&gt;"N"),INT(5.33*(N101-10)^1.1),0)</f>
        <v>167</v>
      </c>
      <c r="P101" s="53">
        <v>4</v>
      </c>
      <c r="Q101" s="54" t="s">
        <v>13</v>
      </c>
      <c r="R101" s="55">
        <v>3.31</v>
      </c>
      <c r="S101" s="52">
        <f>IF(AND(305.5&gt;60*P101+R101,P101&gt;0),INT(0.08713*(305.5-(60*P101+R101))^1.85),0)</f>
        <v>181</v>
      </c>
      <c r="T101" s="56">
        <f>SUM(E101,H101,J101,M101,O101,S101)</f>
        <v>566</v>
      </c>
      <c r="U101" s="76">
        <f>D96</f>
        <v>3182</v>
      </c>
      <c r="V101" s="77">
        <f>B96</f>
        <v>0</v>
      </c>
      <c r="W101" s="58">
        <v>12</v>
      </c>
      <c r="X101" s="58">
        <v>58</v>
      </c>
      <c r="AD101" s="125"/>
    </row>
    <row r="102" spans="1:30" s="58" customFormat="1" ht="14.1" customHeight="1">
      <c r="A102" s="49">
        <f>IF(T102&lt;&gt;0,+RANK(T102,T$11:T$119,0),0)</f>
        <v>34</v>
      </c>
      <c r="B102" s="111" t="s">
        <v>445</v>
      </c>
      <c r="C102" s="70"/>
      <c r="D102" s="99">
        <v>9.57</v>
      </c>
      <c r="E102" s="52">
        <f t="shared" si="11"/>
        <v>190</v>
      </c>
      <c r="F102" s="52"/>
      <c r="G102" s="51">
        <v>1.19</v>
      </c>
      <c r="H102" s="52">
        <f>IF(G102&lt;&gt;0,INT(0.8465*((G102*100)-75)^1.42),0)</f>
        <v>182</v>
      </c>
      <c r="I102" s="51"/>
      <c r="J102" s="52">
        <f>IF(I102&lt;&gt;0,INT(0.14354*((I102*100)-220)^1.4),0)</f>
        <v>0</v>
      </c>
      <c r="K102" s="52"/>
      <c r="L102" s="51">
        <v>5.72</v>
      </c>
      <c r="M102" s="52">
        <f>IF(AND(L102&gt;1.53,L102&lt;&gt;"N"),INT(51.39*(L102-1.5)^1.05),0)</f>
        <v>233</v>
      </c>
      <c r="N102" s="51"/>
      <c r="O102" s="52">
        <f>IF(AND(N102&gt;10.15,N102&lt;&gt;"N"),INT(5.33*(N102-10)^1.1),0)</f>
        <v>0</v>
      </c>
      <c r="P102" s="53">
        <v>3</v>
      </c>
      <c r="Q102" s="54" t="s">
        <v>13</v>
      </c>
      <c r="R102" s="55">
        <v>42.18</v>
      </c>
      <c r="S102" s="52">
        <f>IF(AND(305.5&gt;60*P102+R102,P102&gt;0),INT(0.08713*(305.5-(60*P102+R102))^1.85),0)</f>
        <v>311</v>
      </c>
      <c r="T102" s="56">
        <f>SUM(E102,H102,J102,M102,O102,S102)</f>
        <v>916</v>
      </c>
      <c r="U102" s="76">
        <f>D96</f>
        <v>3182</v>
      </c>
      <c r="V102" s="77">
        <f>B96</f>
        <v>0</v>
      </c>
      <c r="W102" s="58">
        <v>12</v>
      </c>
      <c r="X102" s="58">
        <v>59</v>
      </c>
      <c r="AD102" s="125"/>
    </row>
    <row r="103" spans="1:30" s="58" customFormat="1" ht="14.1" customHeight="1" thickBot="1">
      <c r="A103" s="59">
        <f>IF(T103&lt;&gt;0,+RANK(T103,T$11:T$119,0),0)</f>
        <v>0</v>
      </c>
      <c r="B103" s="60"/>
      <c r="C103" s="71"/>
      <c r="D103" s="100"/>
      <c r="E103" s="62">
        <f t="shared" si="11"/>
        <v>0</v>
      </c>
      <c r="F103" s="62"/>
      <c r="G103" s="61"/>
      <c r="H103" s="62">
        <f>IF(G103&lt;&gt;0,INT(0.8465*((G103*100)-75)^1.42),0)</f>
        <v>0</v>
      </c>
      <c r="I103" s="61"/>
      <c r="J103" s="62">
        <f>IF(I103&lt;&gt;0,INT(0.14354*((I103*100)-220)^1.4),0)</f>
        <v>0</v>
      </c>
      <c r="K103" s="62"/>
      <c r="L103" s="61"/>
      <c r="M103" s="62">
        <f>IF(AND(L103&gt;1.53,L103&lt;&gt;"N"),INT(51.39*(L103-1.5)^1.05),0)</f>
        <v>0</v>
      </c>
      <c r="N103" s="61"/>
      <c r="O103" s="62">
        <f>IF(AND(N103&gt;10.15,N103&lt;&gt;"N"),INT(5.33*(N103-10)^1.1),0)</f>
        <v>0</v>
      </c>
      <c r="P103" s="63"/>
      <c r="Q103" s="64" t="s">
        <v>13</v>
      </c>
      <c r="R103" s="65"/>
      <c r="S103" s="62">
        <f>IF(AND(305.5&gt;60*P103+R103,P103&gt;0),INT(0.08713*(305.5-(60*P103+R103))^1.85),0)</f>
        <v>0</v>
      </c>
      <c r="T103" s="66">
        <f>SUM(E103,H103,J103,M103,O103,S103)</f>
        <v>0</v>
      </c>
      <c r="U103" s="76">
        <f>D96</f>
        <v>3182</v>
      </c>
      <c r="V103" s="77">
        <f>B96</f>
        <v>0</v>
      </c>
      <c r="W103" s="58">
        <v>12</v>
      </c>
      <c r="X103" s="58">
        <v>60</v>
      </c>
      <c r="AD103" s="125"/>
    </row>
    <row r="104" spans="1:30" ht="14.1" customHeight="1" thickBot="1">
      <c r="A104" s="67" t="s">
        <v>16</v>
      </c>
      <c r="B104" s="47"/>
      <c r="C104" s="68"/>
      <c r="D104" s="13">
        <f>LARGE(T107:T111,1)+LARGE(T107:T111,2)+LARGE(T107:T111,3)+LARGE(T107:T111,4)</f>
        <v>3600</v>
      </c>
      <c r="E104" s="12"/>
      <c r="F104" s="40"/>
      <c r="G104" s="5" t="s">
        <v>12</v>
      </c>
      <c r="H104" s="4"/>
      <c r="I104" s="4"/>
      <c r="J104" s="4"/>
      <c r="K104" s="35"/>
      <c r="L104" s="4"/>
      <c r="M104" s="4"/>
      <c r="N104" s="4"/>
      <c r="O104" s="4"/>
      <c r="P104" s="4"/>
      <c r="Q104" s="4"/>
      <c r="R104" s="6"/>
      <c r="S104" s="4"/>
      <c r="T104" s="82">
        <v>0</v>
      </c>
      <c r="U104" s="75">
        <f>D104</f>
        <v>3600</v>
      </c>
      <c r="V104" s="77"/>
      <c r="W104" s="58">
        <v>13</v>
      </c>
      <c r="Y104" s="24">
        <f>U104</f>
        <v>3600</v>
      </c>
    </row>
    <row r="105" spans="1:30" ht="14.1" customHeight="1">
      <c r="A105" s="83" t="s">
        <v>11</v>
      </c>
      <c r="B105" s="34" t="s">
        <v>15</v>
      </c>
      <c r="C105" s="84" t="s">
        <v>0</v>
      </c>
      <c r="D105" s="44" t="s">
        <v>1</v>
      </c>
      <c r="E105" s="26"/>
      <c r="F105" s="36"/>
      <c r="G105" s="25" t="s">
        <v>8</v>
      </c>
      <c r="H105" s="26"/>
      <c r="I105" s="25" t="s">
        <v>2</v>
      </c>
      <c r="J105" s="26"/>
      <c r="K105" s="36"/>
      <c r="L105" s="25" t="s">
        <v>9</v>
      </c>
      <c r="M105" s="26"/>
      <c r="N105" s="25" t="s">
        <v>3</v>
      </c>
      <c r="O105" s="26"/>
      <c r="P105" s="25" t="s">
        <v>10</v>
      </c>
      <c r="Q105" s="27"/>
      <c r="R105" s="27"/>
      <c r="S105" s="26"/>
      <c r="T105" s="21" t="s">
        <v>7</v>
      </c>
      <c r="U105" s="75">
        <f>D104</f>
        <v>3600</v>
      </c>
      <c r="V105" s="77"/>
      <c r="W105" s="58">
        <v>13</v>
      </c>
    </row>
    <row r="106" spans="1:30" ht="14.1" customHeight="1">
      <c r="A106" s="85"/>
      <c r="B106" s="113" t="s">
        <v>91</v>
      </c>
      <c r="C106" s="69"/>
      <c r="D106" s="45" t="s">
        <v>5</v>
      </c>
      <c r="E106" s="23" t="s">
        <v>6</v>
      </c>
      <c r="F106" s="37"/>
      <c r="G106" s="23" t="s">
        <v>5</v>
      </c>
      <c r="H106" s="23" t="s">
        <v>6</v>
      </c>
      <c r="I106" s="23" t="s">
        <v>5</v>
      </c>
      <c r="J106" s="23" t="s">
        <v>6</v>
      </c>
      <c r="K106" s="37"/>
      <c r="L106" s="23" t="s">
        <v>5</v>
      </c>
      <c r="M106" s="23" t="s">
        <v>6</v>
      </c>
      <c r="N106" s="23" t="s">
        <v>5</v>
      </c>
      <c r="O106" s="23" t="s">
        <v>6</v>
      </c>
      <c r="P106" s="30" t="s">
        <v>5</v>
      </c>
      <c r="Q106" s="31"/>
      <c r="R106" s="32"/>
      <c r="S106" s="23" t="s">
        <v>6</v>
      </c>
      <c r="T106" s="22"/>
      <c r="U106" s="75">
        <f>D104</f>
        <v>3600</v>
      </c>
      <c r="V106" s="77"/>
      <c r="W106" s="58">
        <v>13</v>
      </c>
    </row>
    <row r="107" spans="1:30" s="58" customFormat="1" ht="14.1" customHeight="1">
      <c r="A107" s="49">
        <f>IF(T107&lt;&gt;0,+RANK(T107,T$11:T$119,0),0)</f>
        <v>30</v>
      </c>
      <c r="B107" s="111" t="s">
        <v>448</v>
      </c>
      <c r="C107" s="70"/>
      <c r="D107" s="99">
        <v>8.76</v>
      </c>
      <c r="E107" s="52">
        <f>IF(AND(D107&gt;0,D107&lt;11.3),INT(58.015*(11.5-D107)^1.81),0)</f>
        <v>359</v>
      </c>
      <c r="F107" s="52"/>
      <c r="G107" s="51"/>
      <c r="H107" s="52">
        <f>IF(G107&lt;&gt;0,INT(0.8465*((G107*100)-75)^1.42),0)</f>
        <v>0</v>
      </c>
      <c r="I107" s="51">
        <v>4.1100000000000003</v>
      </c>
      <c r="J107" s="52">
        <f>IF(I107&lt;&gt;0,INT(0.14354*((I107*100)-220)^1.4),0)</f>
        <v>224</v>
      </c>
      <c r="K107" s="52"/>
      <c r="L107" s="51"/>
      <c r="M107" s="52">
        <f>IF(AND(L107&gt;1.53,L107&lt;&gt;"N"),INT(51.39*(L107-1.5)^1.05),0)</f>
        <v>0</v>
      </c>
      <c r="N107" s="51">
        <v>45.03</v>
      </c>
      <c r="O107" s="52">
        <f>IF(AND(N107&gt;10.15,N107&lt;&gt;"N"),INT(5.33*(N107-10)^1.1),0)</f>
        <v>266</v>
      </c>
      <c r="P107" s="53">
        <v>4</v>
      </c>
      <c r="Q107" s="54" t="s">
        <v>13</v>
      </c>
      <c r="R107" s="55">
        <v>13.51</v>
      </c>
      <c r="S107" s="52">
        <f>IF(AND(305.5&gt;60*P107+R107,P107&gt;0),INT(0.08713*(305.5-(60*P107+R107))^1.85),0)</f>
        <v>130</v>
      </c>
      <c r="T107" s="56">
        <f>SUM(E107,H107,J107,M107,O107,S107)</f>
        <v>979</v>
      </c>
      <c r="U107" s="76">
        <f>D104</f>
        <v>3600</v>
      </c>
      <c r="V107" s="77">
        <f>B104</f>
        <v>0</v>
      </c>
      <c r="W107" s="58">
        <v>13</v>
      </c>
      <c r="X107" s="58">
        <v>61</v>
      </c>
      <c r="AD107" s="125"/>
    </row>
    <row r="108" spans="1:30" s="58" customFormat="1" ht="14.1" customHeight="1">
      <c r="A108" s="49">
        <f>IF(T108&lt;&gt;0,+RANK(T108,T$11:T$119,0),0)</f>
        <v>58</v>
      </c>
      <c r="B108" s="111" t="s">
        <v>450</v>
      </c>
      <c r="C108" s="70"/>
      <c r="D108" s="99">
        <v>10.29</v>
      </c>
      <c r="E108" s="52">
        <f t="shared" ref="E108:E111" si="12">IF(AND(D108&gt;0,D108&lt;11.3),INT(58.015*(11.5-D108)^1.81),0)</f>
        <v>81</v>
      </c>
      <c r="F108" s="52"/>
      <c r="G108" s="51"/>
      <c r="H108" s="52">
        <f>IF(G108&lt;&gt;0,INT(0.8465*((G108*100)-75)^1.42),0)</f>
        <v>0</v>
      </c>
      <c r="I108" s="51">
        <v>2.61</v>
      </c>
      <c r="J108" s="52">
        <f>IF(I108&lt;&gt;0,INT(0.14354*((I108*100)-220)^1.4),0)</f>
        <v>25</v>
      </c>
      <c r="K108" s="52"/>
      <c r="L108" s="51"/>
      <c r="M108" s="52">
        <f>IF(AND(L108&gt;1.53,L108&lt;&gt;"N"),INT(51.39*(L108-1.5)^1.05),0)</f>
        <v>0</v>
      </c>
      <c r="N108" s="51">
        <v>37.72</v>
      </c>
      <c r="O108" s="52">
        <f>IF(AND(N108&gt;10.15,N108&lt;&gt;"N"),INT(5.33*(N108-10)^1.1),0)</f>
        <v>205</v>
      </c>
      <c r="P108" s="53">
        <v>3</v>
      </c>
      <c r="Q108" s="54" t="s">
        <v>13</v>
      </c>
      <c r="R108" s="55">
        <v>56.03</v>
      </c>
      <c r="S108" s="52">
        <f>IF(AND(305.5&gt;60*P108+R108,P108&gt;0),INT(0.08713*(305.5-(60*P108+R108))^1.85),0)</f>
        <v>222</v>
      </c>
      <c r="T108" s="56">
        <f>SUM(E108,H108,J108,M108,O108,S108)</f>
        <v>533</v>
      </c>
      <c r="U108" s="76">
        <f>D104</f>
        <v>3600</v>
      </c>
      <c r="V108" s="77">
        <f>B104</f>
        <v>0</v>
      </c>
      <c r="W108" s="58">
        <v>13</v>
      </c>
      <c r="X108" s="58">
        <v>62</v>
      </c>
      <c r="AD108" s="125"/>
    </row>
    <row r="109" spans="1:30" s="58" customFormat="1" ht="14.1" customHeight="1">
      <c r="A109" s="49">
        <f>IF(T109&lt;&gt;0,+RANK(T109,T$11:T$119,0),0)</f>
        <v>16</v>
      </c>
      <c r="B109" s="111" t="s">
        <v>449</v>
      </c>
      <c r="C109" s="70"/>
      <c r="D109" s="99">
        <v>8.84</v>
      </c>
      <c r="E109" s="52">
        <f t="shared" si="12"/>
        <v>340</v>
      </c>
      <c r="F109" s="52"/>
      <c r="G109" s="51"/>
      <c r="H109" s="52">
        <f>IF(G109&lt;&gt;0,INT(0.8465*((G109*100)-75)^1.42),0)</f>
        <v>0</v>
      </c>
      <c r="I109" s="51">
        <v>4.05</v>
      </c>
      <c r="J109" s="52">
        <f>IF(I109&lt;&gt;0,INT(0.14354*((I109*100)-220)^1.4),0)</f>
        <v>214</v>
      </c>
      <c r="K109" s="52"/>
      <c r="L109" s="51">
        <v>5.93</v>
      </c>
      <c r="M109" s="52">
        <f>IF(AND(L109&gt;1.53,L109&lt;&gt;"N"),INT(51.39*(L109-1.5)^1.05),0)</f>
        <v>245</v>
      </c>
      <c r="N109" s="51"/>
      <c r="O109" s="52">
        <f>IF(AND(N109&gt;10.15,N109&lt;&gt;"N"),INT(5.33*(N109-10)^1.1),0)</f>
        <v>0</v>
      </c>
      <c r="P109" s="53">
        <v>3</v>
      </c>
      <c r="Q109" s="54" t="s">
        <v>13</v>
      </c>
      <c r="R109" s="55">
        <v>42.77</v>
      </c>
      <c r="S109" s="52">
        <f>IF(AND(305.5&gt;60*P109+R109,P109&gt;0),INT(0.08713*(305.5-(60*P109+R109))^1.85),0)</f>
        <v>307</v>
      </c>
      <c r="T109" s="56">
        <f>SUM(E109,H109,J109,M109,O109,S109)</f>
        <v>1106</v>
      </c>
      <c r="U109" s="76">
        <f>D104</f>
        <v>3600</v>
      </c>
      <c r="V109" s="77">
        <f>B104</f>
        <v>0</v>
      </c>
      <c r="W109" s="58">
        <v>13</v>
      </c>
      <c r="X109" s="58">
        <v>63</v>
      </c>
      <c r="AD109" s="125"/>
    </row>
    <row r="110" spans="1:30" s="58" customFormat="1" ht="14.1" customHeight="1">
      <c r="A110" s="49">
        <f>IF(T110&lt;&gt;0,+RANK(T110,T$11:T$119,0),0)</f>
        <v>29</v>
      </c>
      <c r="B110" s="111" t="s">
        <v>451</v>
      </c>
      <c r="C110" s="70"/>
      <c r="D110" s="99">
        <v>9.23</v>
      </c>
      <c r="E110" s="52">
        <f t="shared" si="12"/>
        <v>255</v>
      </c>
      <c r="F110" s="52"/>
      <c r="G110" s="51">
        <v>1.35</v>
      </c>
      <c r="H110" s="52">
        <f>IF(G110&lt;&gt;0,INT(0.8465*((G110*100)-75)^1.42),0)</f>
        <v>283</v>
      </c>
      <c r="I110" s="51"/>
      <c r="J110" s="52">
        <f>IF(I110&lt;&gt;0,INT(0.14354*((I110*100)-220)^1.4),0)</f>
        <v>0</v>
      </c>
      <c r="K110" s="52"/>
      <c r="L110" s="51">
        <v>9.3000000000000007</v>
      </c>
      <c r="M110" s="52">
        <f>IF(AND(L110&gt;1.53,L110&lt;&gt;"N"),INT(51.39*(L110-1.5)^1.05),0)</f>
        <v>444</v>
      </c>
      <c r="N110" s="51"/>
      <c r="O110" s="52">
        <f>IF(AND(N110&gt;10.15,N110&lt;&gt;"N"),INT(5.33*(N110-10)^1.1),0)</f>
        <v>0</v>
      </c>
      <c r="P110" s="53"/>
      <c r="Q110" s="54" t="s">
        <v>13</v>
      </c>
      <c r="R110" s="55"/>
      <c r="S110" s="52">
        <f>IF(AND(305.5&gt;60*P110+R110,P110&gt;0),INT(0.08713*(305.5-(60*P110+R110))^1.85),0)</f>
        <v>0</v>
      </c>
      <c r="T110" s="56">
        <f>SUM(E110,H110,J110,M110,O110,S110)</f>
        <v>982</v>
      </c>
      <c r="U110" s="76">
        <f>D104</f>
        <v>3600</v>
      </c>
      <c r="V110" s="77">
        <f>B104</f>
        <v>0</v>
      </c>
      <c r="W110" s="58">
        <v>13</v>
      </c>
      <c r="X110" s="58">
        <v>64</v>
      </c>
      <c r="AD110" s="125"/>
    </row>
    <row r="111" spans="1:30" s="58" customFormat="1" ht="14.1" customHeight="1" thickBot="1">
      <c r="A111" s="59">
        <f>IF(T111&lt;&gt;0,+RANK(T111,T$11:T$119,0),0)</f>
        <v>62</v>
      </c>
      <c r="B111" s="162" t="s">
        <v>452</v>
      </c>
      <c r="C111" s="71"/>
      <c r="D111" s="100">
        <v>10.19</v>
      </c>
      <c r="E111" s="62">
        <f t="shared" si="12"/>
        <v>94</v>
      </c>
      <c r="F111" s="62"/>
      <c r="G111" s="61">
        <v>0</v>
      </c>
      <c r="H111" s="62">
        <f>IF(G111&lt;&gt;0,INT(0.8465*((G111*100)-75)^1.42),0)</f>
        <v>0</v>
      </c>
      <c r="I111" s="61"/>
      <c r="J111" s="62">
        <f>IF(I111&lt;&gt;0,INT(0.14354*((I111*100)-220)^1.4),0)</f>
        <v>0</v>
      </c>
      <c r="K111" s="62"/>
      <c r="L111" s="61"/>
      <c r="M111" s="62">
        <f>IF(AND(L111&gt;1.53,L111&lt;&gt;"N"),INT(51.39*(L111-1.5)^1.05),0)</f>
        <v>0</v>
      </c>
      <c r="N111" s="61">
        <v>33.82</v>
      </c>
      <c r="O111" s="62">
        <f>IF(AND(N111&gt;10.15,N111&lt;&gt;"N"),INT(5.33*(N111-10)^1.1),0)</f>
        <v>174</v>
      </c>
      <c r="P111" s="63">
        <v>4</v>
      </c>
      <c r="Q111" s="64" t="s">
        <v>13</v>
      </c>
      <c r="R111" s="65">
        <v>10.66</v>
      </c>
      <c r="S111" s="62">
        <f>IF(AND(305.5&gt;60*P111+R111,P111&gt;0),INT(0.08713*(305.5-(60*P111+R111))^1.85),0)</f>
        <v>143</v>
      </c>
      <c r="T111" s="66">
        <f>SUM(E111,H111,J111,M111,O111,S111)</f>
        <v>411</v>
      </c>
      <c r="U111" s="76">
        <f>D104</f>
        <v>3600</v>
      </c>
      <c r="V111" s="77">
        <f>B104</f>
        <v>0</v>
      </c>
      <c r="W111" s="58">
        <v>13</v>
      </c>
      <c r="X111" s="58">
        <v>65</v>
      </c>
      <c r="AD111" s="125"/>
    </row>
    <row r="112" spans="1:30" ht="14.1" customHeight="1" thickBot="1">
      <c r="A112" s="67" t="s">
        <v>16</v>
      </c>
      <c r="B112" s="47"/>
      <c r="C112" s="68"/>
      <c r="D112" s="13">
        <f>LARGE(T115:T119,1)+LARGE(T115:T119,2)+LARGE(T115:T119,3)+LARGE(T115:T119,4)</f>
        <v>4130</v>
      </c>
      <c r="E112" s="12"/>
      <c r="F112" s="40"/>
      <c r="G112" s="5" t="s">
        <v>12</v>
      </c>
      <c r="H112" s="4"/>
      <c r="I112" s="4"/>
      <c r="J112" s="4"/>
      <c r="K112" s="35"/>
      <c r="L112" s="4"/>
      <c r="M112" s="4"/>
      <c r="N112" s="4"/>
      <c r="O112" s="4"/>
      <c r="P112" s="4"/>
      <c r="Q112" s="4"/>
      <c r="R112" s="6"/>
      <c r="S112" s="4"/>
      <c r="T112" s="82">
        <v>0</v>
      </c>
      <c r="U112" s="75">
        <f>D112</f>
        <v>4130</v>
      </c>
      <c r="V112" s="77"/>
      <c r="W112" s="58">
        <v>14</v>
      </c>
      <c r="Y112" s="24">
        <f>U112</f>
        <v>4130</v>
      </c>
    </row>
    <row r="113" spans="1:30" ht="14.1" customHeight="1">
      <c r="A113" s="83" t="s">
        <v>11</v>
      </c>
      <c r="B113" s="34" t="s">
        <v>15</v>
      </c>
      <c r="C113" s="84" t="s">
        <v>0</v>
      </c>
      <c r="D113" s="44" t="s">
        <v>1</v>
      </c>
      <c r="E113" s="26"/>
      <c r="F113" s="36"/>
      <c r="G113" s="25" t="s">
        <v>8</v>
      </c>
      <c r="H113" s="26"/>
      <c r="I113" s="25" t="s">
        <v>2</v>
      </c>
      <c r="J113" s="26"/>
      <c r="K113" s="36"/>
      <c r="L113" s="25" t="s">
        <v>9</v>
      </c>
      <c r="M113" s="26"/>
      <c r="N113" s="25" t="s">
        <v>3</v>
      </c>
      <c r="O113" s="26"/>
      <c r="P113" s="25" t="s">
        <v>10</v>
      </c>
      <c r="Q113" s="27"/>
      <c r="R113" s="27"/>
      <c r="S113" s="26"/>
      <c r="T113" s="21" t="s">
        <v>7</v>
      </c>
      <c r="U113" s="75">
        <f>D112</f>
        <v>4130</v>
      </c>
      <c r="V113" s="77"/>
      <c r="W113" s="58">
        <v>14</v>
      </c>
    </row>
    <row r="114" spans="1:30" ht="14.1" customHeight="1">
      <c r="A114" s="85"/>
      <c r="B114" s="113" t="s">
        <v>97</v>
      </c>
      <c r="C114" s="69"/>
      <c r="D114" s="45" t="s">
        <v>5</v>
      </c>
      <c r="E114" s="23" t="s">
        <v>6</v>
      </c>
      <c r="F114" s="37"/>
      <c r="G114" s="23" t="s">
        <v>5</v>
      </c>
      <c r="H114" s="23" t="s">
        <v>6</v>
      </c>
      <c r="I114" s="23" t="s">
        <v>5</v>
      </c>
      <c r="J114" s="23" t="s">
        <v>6</v>
      </c>
      <c r="K114" s="37"/>
      <c r="L114" s="23" t="s">
        <v>5</v>
      </c>
      <c r="M114" s="23" t="s">
        <v>6</v>
      </c>
      <c r="N114" s="23" t="s">
        <v>5</v>
      </c>
      <c r="O114" s="23" t="s">
        <v>6</v>
      </c>
      <c r="P114" s="30" t="s">
        <v>5</v>
      </c>
      <c r="Q114" s="31"/>
      <c r="R114" s="32"/>
      <c r="S114" s="23" t="s">
        <v>6</v>
      </c>
      <c r="T114" s="22"/>
      <c r="U114" s="75">
        <f>D112</f>
        <v>4130</v>
      </c>
      <c r="V114" s="77"/>
      <c r="W114" s="58">
        <v>14</v>
      </c>
    </row>
    <row r="115" spans="1:30" s="58" customFormat="1" ht="14.1" customHeight="1">
      <c r="A115" s="49">
        <f>IF(T115&lt;&gt;0,+RANK(T115,T$11:T$119,0),0)</f>
        <v>19</v>
      </c>
      <c r="B115" s="111" t="s">
        <v>456</v>
      </c>
      <c r="C115" s="70"/>
      <c r="D115" s="99">
        <v>8.51</v>
      </c>
      <c r="E115" s="52">
        <f>IF(AND(D115&gt;0,D115&lt;11.3),INT(58.015*(11.5-D115)^1.81),0)</f>
        <v>421</v>
      </c>
      <c r="F115" s="52"/>
      <c r="G115" s="51">
        <v>1.39</v>
      </c>
      <c r="H115" s="52">
        <f>IF(G115&lt;&gt;0,INT(0.8465*((G115*100)-75)^1.42),0)</f>
        <v>310</v>
      </c>
      <c r="I115" s="51"/>
      <c r="J115" s="52">
        <f>IF(I115&lt;&gt;0,INT(0.14354*((I115*100)-220)^1.4),0)</f>
        <v>0</v>
      </c>
      <c r="K115" s="52"/>
      <c r="L115" s="51">
        <v>7.5</v>
      </c>
      <c r="M115" s="52">
        <f>IF(AND(L115&gt;1.53,L115&lt;&gt;"N"),INT(51.39*(L115-1.5)^1.05),0)</f>
        <v>337</v>
      </c>
      <c r="N115" s="51"/>
      <c r="O115" s="52">
        <f>IF(AND(N115&gt;10.15,N115&lt;&gt;"N"),INT(5.33*(N115-10)^1.1),0)</f>
        <v>0</v>
      </c>
      <c r="P115" s="53">
        <v>4</v>
      </c>
      <c r="Q115" s="54" t="s">
        <v>13</v>
      </c>
      <c r="R115" s="55">
        <v>48.17</v>
      </c>
      <c r="S115" s="52">
        <f>IF(AND(305.5&gt;60*P115+R115,P115&gt;0),INT(0.08713*(305.5-(60*P115+R115))^1.85),0)</f>
        <v>17</v>
      </c>
      <c r="T115" s="56">
        <f>SUM(E115,H115,J115,M115,O115,S115)</f>
        <v>1085</v>
      </c>
      <c r="U115" s="76">
        <f>D112</f>
        <v>4130</v>
      </c>
      <c r="V115" s="77">
        <f>B112</f>
        <v>0</v>
      </c>
      <c r="W115" s="58">
        <v>14</v>
      </c>
      <c r="X115">
        <v>66</v>
      </c>
      <c r="AD115" s="125"/>
    </row>
    <row r="116" spans="1:30" s="58" customFormat="1" ht="14.1" customHeight="1">
      <c r="A116" s="49">
        <f>IF(T116&lt;&gt;0,+RANK(T116,T$11:T$119,0),0)</f>
        <v>14</v>
      </c>
      <c r="B116" s="111" t="s">
        <v>457</v>
      </c>
      <c r="C116" s="70"/>
      <c r="D116" s="99">
        <v>8.5399999999999991</v>
      </c>
      <c r="E116" s="52">
        <f t="shared" ref="E116:E119" si="13">IF(AND(D116&gt;0,D116&lt;11.3),INT(58.015*(11.5-D116)^1.81),0)</f>
        <v>413</v>
      </c>
      <c r="F116" s="52"/>
      <c r="G116" s="51"/>
      <c r="H116" s="52">
        <f>IF(G116&lt;&gt;0,INT(0.8465*((G116*100)-75)^1.42),0)</f>
        <v>0</v>
      </c>
      <c r="I116" s="51">
        <v>4.04</v>
      </c>
      <c r="J116" s="52">
        <f>IF(I116&lt;&gt;0,INT(0.14354*((I116*100)-220)^1.4),0)</f>
        <v>212</v>
      </c>
      <c r="K116" s="52"/>
      <c r="L116" s="51">
        <v>6.36</v>
      </c>
      <c r="M116" s="52">
        <f>IF(AND(L116&gt;1.53,L116&lt;&gt;"N"),INT(51.39*(L116-1.5)^1.05),0)</f>
        <v>270</v>
      </c>
      <c r="N116" s="51"/>
      <c r="O116" s="52">
        <f>IF(AND(N116&gt;10.15,N116&lt;&gt;"N"),INT(5.33*(N116-10)^1.1),0)</f>
        <v>0</v>
      </c>
      <c r="P116" s="53">
        <v>3</v>
      </c>
      <c r="Q116" s="54" t="s">
        <v>13</v>
      </c>
      <c r="R116" s="55">
        <v>53.89</v>
      </c>
      <c r="S116" s="52">
        <f>IF(AND(305.5&gt;60*P116+R116,P116&gt;0),INT(0.08713*(305.5-(60*P116+R116))^1.85),0)</f>
        <v>235</v>
      </c>
      <c r="T116" s="56">
        <f>SUM(E116,H116,J116,M116,O116,S116)</f>
        <v>1130</v>
      </c>
      <c r="U116" s="76">
        <f>D112</f>
        <v>4130</v>
      </c>
      <c r="V116" s="77">
        <f>B112</f>
        <v>0</v>
      </c>
      <c r="W116" s="58">
        <v>14</v>
      </c>
      <c r="X116">
        <v>67</v>
      </c>
      <c r="AD116" s="125"/>
    </row>
    <row r="117" spans="1:30" s="58" customFormat="1" ht="14.1" customHeight="1">
      <c r="A117" s="49">
        <f>IF(T117&lt;&gt;0,+RANK(T117,T$11:T$119,0),0)</f>
        <v>23</v>
      </c>
      <c r="B117" s="111" t="s">
        <v>458</v>
      </c>
      <c r="C117" s="70"/>
      <c r="D117" s="99">
        <v>8.61</v>
      </c>
      <c r="E117" s="52">
        <f t="shared" si="13"/>
        <v>396</v>
      </c>
      <c r="F117" s="52"/>
      <c r="G117" s="51">
        <v>1.39</v>
      </c>
      <c r="H117" s="52">
        <f>IF(G117&lt;&gt;0,INT(0.8465*((G117*100)-75)^1.42),0)</f>
        <v>310</v>
      </c>
      <c r="I117" s="51"/>
      <c r="J117" s="52">
        <f>IF(I117&lt;&gt;0,INT(0.14354*((I117*100)-220)^1.4),0)</f>
        <v>0</v>
      </c>
      <c r="K117" s="52"/>
      <c r="L117" s="51"/>
      <c r="M117" s="52">
        <f>IF(AND(L117&gt;1.53,L117&lt;&gt;"N"),INT(51.39*(L117-1.5)^1.05),0)</f>
        <v>0</v>
      </c>
      <c r="N117" s="51">
        <v>55.09</v>
      </c>
      <c r="O117" s="52">
        <f>IF(AND(N117&gt;10.15,N117&lt;&gt;"N"),INT(5.33*(N117-10)^1.1),0)</f>
        <v>351</v>
      </c>
      <c r="P117" s="53">
        <v>5</v>
      </c>
      <c r="Q117" s="54" t="s">
        <v>13</v>
      </c>
      <c r="R117" s="55">
        <v>7.51</v>
      </c>
      <c r="S117" s="52">
        <f>IF(AND(305.5&gt;60*P117+R117,P117&gt;0),INT(0.08713*(305.5-(60*P117+R117))^1.85),0)</f>
        <v>0</v>
      </c>
      <c r="T117" s="56">
        <f>SUM(E117,H117,J117,M117,O117,S117)</f>
        <v>1057</v>
      </c>
      <c r="U117" s="76">
        <f>D112</f>
        <v>4130</v>
      </c>
      <c r="V117" s="77">
        <f>B112</f>
        <v>0</v>
      </c>
      <c r="W117" s="58">
        <v>14</v>
      </c>
      <c r="X117">
        <v>68</v>
      </c>
      <c r="AD117" s="125"/>
    </row>
    <row r="118" spans="1:30" s="58" customFormat="1" ht="14.1" customHeight="1">
      <c r="A118" s="49">
        <f>IF(T118&lt;&gt;0,+RANK(T118,T$11:T$119,0),0)</f>
        <v>42</v>
      </c>
      <c r="B118" s="111" t="s">
        <v>459</v>
      </c>
      <c r="C118" s="70"/>
      <c r="D118" s="99">
        <v>9.2200000000000006</v>
      </c>
      <c r="E118" s="52">
        <f t="shared" si="13"/>
        <v>257</v>
      </c>
      <c r="F118" s="52"/>
      <c r="G118" s="51"/>
      <c r="H118" s="52">
        <f>IF(G118&lt;&gt;0,INT(0.8465*((G118*100)-75)^1.42),0)</f>
        <v>0</v>
      </c>
      <c r="I118" s="51">
        <v>3.88</v>
      </c>
      <c r="J118" s="52">
        <f>IF(I118&lt;&gt;0,INT(0.14354*((I118*100)-220)^1.4),0)</f>
        <v>187</v>
      </c>
      <c r="K118" s="52"/>
      <c r="L118" s="51"/>
      <c r="M118" s="52">
        <f>IF(AND(L118&gt;1.53,L118&lt;&gt;"N"),INT(51.39*(L118-1.5)^1.05),0)</f>
        <v>0</v>
      </c>
      <c r="N118" s="51">
        <v>44.44</v>
      </c>
      <c r="O118" s="52">
        <f>IF(AND(N118&gt;10.15,N118&lt;&gt;"N"),INT(5.33*(N118-10)^1.1),0)</f>
        <v>261</v>
      </c>
      <c r="P118" s="53">
        <v>4</v>
      </c>
      <c r="Q118" s="54" t="s">
        <v>13</v>
      </c>
      <c r="R118" s="55">
        <v>8.74</v>
      </c>
      <c r="S118" s="52">
        <f>IF(AND(305.5&gt;60*P118+R118,P118&gt;0),INT(0.08713*(305.5-(60*P118+R118))^1.85),0)</f>
        <v>153</v>
      </c>
      <c r="T118" s="56">
        <f>SUM(E118,H118,J118,M118,O118,S118)</f>
        <v>858</v>
      </c>
      <c r="U118" s="76">
        <f>D112</f>
        <v>4130</v>
      </c>
      <c r="V118" s="77">
        <f>B112</f>
        <v>0</v>
      </c>
      <c r="W118" s="58">
        <v>14</v>
      </c>
      <c r="X118">
        <v>69</v>
      </c>
      <c r="AD118" s="125"/>
    </row>
    <row r="119" spans="1:30" s="58" customFormat="1" ht="14.1" customHeight="1" thickBot="1">
      <c r="A119" s="59">
        <f>IF(T119&lt;&gt;0,+RANK(T119,T$11:T$119,0),0)</f>
        <v>0</v>
      </c>
      <c r="B119" s="60"/>
      <c r="C119" s="71"/>
      <c r="D119" s="100"/>
      <c r="E119" s="62">
        <f t="shared" si="13"/>
        <v>0</v>
      </c>
      <c r="F119" s="62"/>
      <c r="G119" s="61"/>
      <c r="H119" s="62">
        <f>IF(G119&lt;&gt;0,INT(0.8465*((G119*100)-75)^1.42),0)</f>
        <v>0</v>
      </c>
      <c r="I119" s="61"/>
      <c r="J119" s="62">
        <f>IF(I119&lt;&gt;0,INT(0.14354*((I119*100)-220)^1.4),0)</f>
        <v>0</v>
      </c>
      <c r="K119" s="62"/>
      <c r="L119" s="61"/>
      <c r="M119" s="62">
        <f>IF(AND(L119&gt;1.53,L119&lt;&gt;"N"),INT(51.39*(L119-1.5)^1.05),0)</f>
        <v>0</v>
      </c>
      <c r="N119" s="61"/>
      <c r="O119" s="62">
        <f>IF(AND(N119&gt;10.15,N119&lt;&gt;"N"),INT(5.33*(N119-10)^1.1),0)</f>
        <v>0</v>
      </c>
      <c r="P119" s="63"/>
      <c r="Q119" s="64" t="s">
        <v>13</v>
      </c>
      <c r="R119" s="65"/>
      <c r="S119" s="62">
        <f>IF(AND(305.5&gt;60*P119+R119,P119&gt;0),INT(0.08713*(305.5-(60*P119+R119))^1.85),0)</f>
        <v>0</v>
      </c>
      <c r="T119" s="66">
        <f>SUM(E119,H119,J119,M119,O119,S119)</f>
        <v>0</v>
      </c>
      <c r="U119" s="76">
        <f>D112</f>
        <v>4130</v>
      </c>
      <c r="V119" s="77">
        <f>B112</f>
        <v>0</v>
      </c>
      <c r="W119" s="58">
        <v>14</v>
      </c>
      <c r="X119">
        <v>70</v>
      </c>
      <c r="AD119" s="125"/>
    </row>
    <row r="120" spans="1:30" ht="14.1" customHeight="1"/>
    <row r="121" spans="1:30" ht="12.75" customHeight="1"/>
    <row r="122" spans="1:30" ht="12.75" customHeight="1"/>
    <row r="123" spans="1:30" ht="12.75" customHeight="1"/>
    <row r="124" spans="1:30" ht="12.75" customHeight="1"/>
  </sheetData>
  <sortState ref="A8:X119">
    <sortCondition ref="W8:W119"/>
  </sortState>
  <mergeCells count="3">
    <mergeCell ref="A1:T3"/>
    <mergeCell ref="A4:T5"/>
    <mergeCell ref="J7:T7"/>
  </mergeCells>
  <phoneticPr fontId="0" type="noConversion"/>
  <pageMargins left="0.25" right="0.25" top="0.75" bottom="0.75" header="0.3" footer="0.3"/>
  <pageSetup paperSize="9" scale="92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Button 43">
              <controlPr defaultSize="0" print="0" autoFill="0" autoPict="0" macro="[0]!poředídružstevSH">
                <anchor moveWithCells="1">
                  <from>
                    <xdr:col>0</xdr:col>
                    <xdr:colOff>171450</xdr:colOff>
                    <xdr:row>0</xdr:row>
                    <xdr:rowOff>123825</xdr:rowOff>
                  </from>
                  <to>
                    <xdr:col>1</xdr:col>
                    <xdr:colOff>1333500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Button 44">
              <controlPr defaultSize="0" print="0" autoFill="0" autoPict="0" macro="[0]!zápisvýsledkůSH">
                <anchor moveWithCells="1">
                  <from>
                    <xdr:col>0</xdr:col>
                    <xdr:colOff>190500</xdr:colOff>
                    <xdr:row>3</xdr:row>
                    <xdr:rowOff>38100</xdr:rowOff>
                  </from>
                  <to>
                    <xdr:col>1</xdr:col>
                    <xdr:colOff>1333500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Button 50">
              <controlPr defaultSize="0" print="0" autoFill="0" autoPict="0" macro="[0]!elektrickéčasy">
                <anchor moveWithCells="1">
                  <from>
                    <xdr:col>0</xdr:col>
                    <xdr:colOff>190500</xdr:colOff>
                    <xdr:row>5</xdr:row>
                    <xdr:rowOff>104775</xdr:rowOff>
                  </from>
                  <to>
                    <xdr:col>1</xdr:col>
                    <xdr:colOff>981075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Button 66">
              <controlPr defaultSize="0" print="0" autoFill="0" autoPict="0" macro="[0]!ručníčasy">
                <anchor moveWithCells="1">
                  <from>
                    <xdr:col>2</xdr:col>
                    <xdr:colOff>152400</xdr:colOff>
                    <xdr:row>5</xdr:row>
                    <xdr:rowOff>114300</xdr:rowOff>
                  </from>
                  <to>
                    <xdr:col>5</xdr:col>
                    <xdr:colOff>9525</xdr:colOff>
                    <xdr:row>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4"/>
  <sheetViews>
    <sheetView topLeftCell="Q6" workbookViewId="0">
      <selection activeCell="V17" sqref="V17"/>
    </sheetView>
  </sheetViews>
  <sheetFormatPr defaultRowHeight="12.75"/>
  <cols>
    <col min="1" max="1" width="4" customWidth="1"/>
    <col min="2" max="2" width="18.85546875" customWidth="1"/>
    <col min="3" max="3" width="3.85546875" customWidth="1"/>
    <col min="4" max="4" width="6.28515625" customWidth="1"/>
    <col min="5" max="5" width="5.7109375" customWidth="1"/>
    <col min="6" max="6" width="2.5703125" customWidth="1"/>
    <col min="7" max="7" width="6.28515625" customWidth="1"/>
    <col min="8" max="8" width="5.5703125" customWidth="1"/>
    <col min="9" max="9" width="5" customWidth="1"/>
    <col min="10" max="10" width="6.28515625" customWidth="1"/>
    <col min="11" max="11" width="3.7109375" customWidth="1"/>
    <col min="12" max="13" width="6" customWidth="1"/>
    <col min="14" max="14" width="5.5703125" customWidth="1"/>
    <col min="15" max="15" width="6.7109375" customWidth="1"/>
    <col min="16" max="16" width="4.42578125" customWidth="1"/>
    <col min="17" max="17" width="1.7109375" customWidth="1"/>
    <col min="18" max="18" width="5.7109375" customWidth="1"/>
    <col min="19" max="19" width="5.85546875" customWidth="1"/>
    <col min="20" max="20" width="7.140625" customWidth="1"/>
    <col min="22" max="22" width="38.140625" customWidth="1"/>
    <col min="24" max="24" width="11" style="124" customWidth="1"/>
    <col min="25" max="25" width="12" customWidth="1"/>
  </cols>
  <sheetData>
    <row r="1" spans="1:25">
      <c r="A1" s="166" t="s">
        <v>17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5">
      <c r="A4" s="168" t="s">
        <v>18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</row>
    <row r="5" spans="1: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5" ht="1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5" ht="15.75" thickBot="1">
      <c r="A7" s="73"/>
      <c r="B7" s="73"/>
      <c r="C7" s="73"/>
      <c r="D7" s="73"/>
      <c r="E7" s="73"/>
      <c r="F7" s="73"/>
      <c r="G7" s="73"/>
      <c r="H7" s="73"/>
      <c r="I7" s="73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</row>
    <row r="8" spans="1:25" ht="14.1" customHeight="1" thickBot="1">
      <c r="A8" s="67" t="s">
        <v>16</v>
      </c>
      <c r="B8" s="47"/>
      <c r="C8" s="68"/>
      <c r="D8" s="13">
        <f>LARGE(T11:T15,1)+LARGE(T11:T15,2)+LARGE(T11:T15,3)+LARGE(T11:T15,4)</f>
        <v>5674</v>
      </c>
      <c r="E8" s="12"/>
      <c r="F8" s="40"/>
      <c r="G8" s="5" t="s">
        <v>12</v>
      </c>
      <c r="H8" s="4"/>
      <c r="I8" s="4"/>
      <c r="J8" s="4"/>
      <c r="K8" s="35"/>
      <c r="L8" s="4"/>
      <c r="M8" s="4"/>
      <c r="N8" s="4"/>
      <c r="O8" s="4"/>
      <c r="P8" s="4"/>
      <c r="Q8" s="4"/>
      <c r="R8" s="6"/>
      <c r="S8" s="4"/>
      <c r="T8" s="82">
        <f>IF(X8&lt;&gt;0,+RANK(X8,X$8:X$119,0),0)</f>
        <v>0</v>
      </c>
    </row>
    <row r="9" spans="1:25" ht="14.1" customHeight="1">
      <c r="A9" s="83" t="s">
        <v>11</v>
      </c>
      <c r="B9" s="34" t="s">
        <v>15</v>
      </c>
      <c r="C9" s="84" t="s">
        <v>0</v>
      </c>
      <c r="D9" s="44" t="s">
        <v>1</v>
      </c>
      <c r="E9" s="26"/>
      <c r="F9" s="36"/>
      <c r="G9" s="25" t="s">
        <v>8</v>
      </c>
      <c r="H9" s="26"/>
      <c r="I9" s="25" t="s">
        <v>2</v>
      </c>
      <c r="J9" s="26"/>
      <c r="K9" s="36"/>
      <c r="L9" s="25" t="s">
        <v>9</v>
      </c>
      <c r="M9" s="26"/>
      <c r="N9" s="25" t="s">
        <v>3</v>
      </c>
      <c r="O9" s="26"/>
      <c r="P9" s="25" t="s">
        <v>10</v>
      </c>
      <c r="Q9" s="27"/>
      <c r="R9" s="27"/>
      <c r="S9" s="26"/>
      <c r="T9" s="21" t="s">
        <v>7</v>
      </c>
      <c r="V9" s="119" t="s">
        <v>507</v>
      </c>
      <c r="X9" s="124" t="s">
        <v>576</v>
      </c>
      <c r="Y9" s="124" t="s">
        <v>578</v>
      </c>
    </row>
    <row r="10" spans="1:25" ht="14.1" customHeight="1">
      <c r="A10" s="85"/>
      <c r="B10" s="113" t="s">
        <v>102</v>
      </c>
      <c r="C10" s="69"/>
      <c r="D10" s="45" t="s">
        <v>5</v>
      </c>
      <c r="E10" s="96" t="s">
        <v>6</v>
      </c>
      <c r="F10" s="37"/>
      <c r="G10" s="23" t="s">
        <v>5</v>
      </c>
      <c r="H10" s="23" t="s">
        <v>6</v>
      </c>
      <c r="I10" s="23" t="s">
        <v>5</v>
      </c>
      <c r="J10" s="23" t="s">
        <v>6</v>
      </c>
      <c r="K10" s="37"/>
      <c r="L10" s="23" t="s">
        <v>5</v>
      </c>
      <c r="M10" s="23" t="s">
        <v>6</v>
      </c>
      <c r="N10" s="23" t="s">
        <v>5</v>
      </c>
      <c r="O10" s="23" t="s">
        <v>6</v>
      </c>
      <c r="P10" s="30" t="s">
        <v>5</v>
      </c>
      <c r="Q10" s="31"/>
      <c r="R10" s="32"/>
      <c r="S10" s="23" t="s">
        <v>6</v>
      </c>
      <c r="T10" s="22"/>
      <c r="V10" s="121" t="s">
        <v>508</v>
      </c>
      <c r="W10" s="123">
        <v>5699</v>
      </c>
      <c r="X10" s="124">
        <v>10</v>
      </c>
      <c r="Y10" s="124">
        <v>3</v>
      </c>
    </row>
    <row r="11" spans="1:25" ht="14.1" customHeight="1">
      <c r="A11" s="49">
        <f>IF(T11&lt;&gt;0,+RANK(T11,T$11:T$119,0),0)</f>
        <v>1</v>
      </c>
      <c r="B11" s="111" t="s">
        <v>464</v>
      </c>
      <c r="C11" s="70"/>
      <c r="D11" s="97">
        <v>8.3000000000000007</v>
      </c>
      <c r="E11" s="52">
        <f>IF(AND(D11&gt;0,D11&lt;11.3),INT(58.015*(11.5-D11)^1.81),0)</f>
        <v>476</v>
      </c>
      <c r="F11" s="94"/>
      <c r="G11" s="51">
        <v>1.39</v>
      </c>
      <c r="H11" s="52">
        <f>IF(G11&lt;&gt;0,INT(0.8465*((G11*100)-75)^1.42),0)</f>
        <v>310</v>
      </c>
      <c r="I11" s="51"/>
      <c r="J11" s="52">
        <f>IF(I11&lt;&gt;0,INT(0.14354*((I11*100)-220)^1.4),0)</f>
        <v>0</v>
      </c>
      <c r="K11" s="52"/>
      <c r="L11" s="51">
        <v>8.9</v>
      </c>
      <c r="M11" s="52">
        <f>IF(AND(L11&gt;1.53,L11&lt;&gt;"N"),INT(51.39*(L11-1.5)^1.05),0)</f>
        <v>420</v>
      </c>
      <c r="N11" s="51"/>
      <c r="O11" s="52">
        <f>IF(AND(N11&gt;10.15,N11&lt;&gt;"N"),INT(5.33*(N11-10)^1.1),0)</f>
        <v>0</v>
      </c>
      <c r="P11" s="53">
        <v>3</v>
      </c>
      <c r="Q11" s="54" t="s">
        <v>13</v>
      </c>
      <c r="R11" s="55">
        <v>23.75</v>
      </c>
      <c r="S11" s="52">
        <f>IF(AND(305.5&gt;60*P11+R11,P11&gt;0),INT(0.08713*(305.5-(60*P11+R11))^1.85),0)</f>
        <v>450</v>
      </c>
      <c r="T11" s="56">
        <f>SUM(E11,H11,J11,M11,O11,S11)</f>
        <v>1656</v>
      </c>
      <c r="V11" s="121" t="s">
        <v>509</v>
      </c>
      <c r="W11" s="123">
        <v>5674</v>
      </c>
      <c r="X11" s="124">
        <v>9</v>
      </c>
    </row>
    <row r="12" spans="1:25" ht="14.1" customHeight="1">
      <c r="A12" s="49">
        <f>IF(T12&lt;&gt;0,+RANK(T12,T$11:T$119,0),0)</f>
        <v>16</v>
      </c>
      <c r="B12" s="111" t="s">
        <v>460</v>
      </c>
      <c r="C12" s="70"/>
      <c r="D12" s="97">
        <v>8.43</v>
      </c>
      <c r="E12" s="52">
        <f t="shared" ref="E12:E15" si="0">IF(AND(D12&gt;0,D12&lt;11.3),INT(58.015*(11.5-D12)^1.81),0)</f>
        <v>441</v>
      </c>
      <c r="F12" s="94"/>
      <c r="G12" s="51">
        <v>1.55</v>
      </c>
      <c r="H12" s="52">
        <f>IF(G12&lt;&gt;0,INT(0.8465*((G12*100)-75)^1.42),0)</f>
        <v>426</v>
      </c>
      <c r="I12" s="51"/>
      <c r="J12" s="52">
        <f>IF(I12&lt;&gt;0,INT(0.14354*((I12*100)-220)^1.4),0)</f>
        <v>0</v>
      </c>
      <c r="K12" s="52"/>
      <c r="L12" s="51">
        <v>8.93</v>
      </c>
      <c r="M12" s="52">
        <f>IF(AND(L12&gt;1.53,L12&lt;&gt;"N"),INT(51.39*(L12-1.5)^1.05),0)</f>
        <v>422</v>
      </c>
      <c r="N12" s="51"/>
      <c r="O12" s="52">
        <f>IF(AND(N12&gt;10.15,N12&lt;&gt;"N"),INT(5.33*(N12-10)^1.1),0)</f>
        <v>0</v>
      </c>
      <c r="P12" s="53"/>
      <c r="Q12" s="54" t="s">
        <v>13</v>
      </c>
      <c r="R12" s="55"/>
      <c r="S12" s="52">
        <f>IF(AND(305.5&gt;60*P12+R12,P12&gt;0),INT(0.08713*(305.5-(60*P12+R12))^1.85),0)</f>
        <v>0</v>
      </c>
      <c r="T12" s="56">
        <f>SUM(E12,H12,J12,M12,O12,S12)</f>
        <v>1289</v>
      </c>
      <c r="V12" s="121" t="s">
        <v>510</v>
      </c>
      <c r="W12" s="123">
        <v>5332</v>
      </c>
      <c r="X12" s="124">
        <v>8</v>
      </c>
    </row>
    <row r="13" spans="1:25" ht="14.1" customHeight="1">
      <c r="A13" s="49">
        <f>IF(T13&lt;&gt;0,+RANK(T13,T$11:T$119,0),0)</f>
        <v>18</v>
      </c>
      <c r="B13" s="111" t="s">
        <v>461</v>
      </c>
      <c r="C13" s="70"/>
      <c r="D13" s="97">
        <v>8.18</v>
      </c>
      <c r="E13" s="52">
        <f t="shared" si="0"/>
        <v>509</v>
      </c>
      <c r="F13" s="94"/>
      <c r="G13" s="51"/>
      <c r="H13" s="52">
        <f>IF(G13&lt;&gt;0,INT(0.8465*((G13*100)-75)^1.42),0)</f>
        <v>0</v>
      </c>
      <c r="I13" s="51">
        <v>0</v>
      </c>
      <c r="J13" s="52">
        <f>IF(I13&lt;&gt;0,INT(0.14354*((I13*100)-220)^1.4),0)</f>
        <v>0</v>
      </c>
      <c r="K13" s="52"/>
      <c r="L13" s="51"/>
      <c r="M13" s="52">
        <f>IF(AND(L13&gt;1.53,L13&lt;&gt;"N"),INT(51.39*(L13-1.5)^1.05),0)</f>
        <v>0</v>
      </c>
      <c r="N13" s="51">
        <v>40.36</v>
      </c>
      <c r="O13" s="52">
        <f>IF(AND(N13&gt;10.15,N13&lt;&gt;"N"),INT(5.33*(N13-10)^1.1),0)</f>
        <v>227</v>
      </c>
      <c r="P13" s="53">
        <v>3</v>
      </c>
      <c r="Q13" s="54" t="s">
        <v>13</v>
      </c>
      <c r="R13" s="55">
        <v>16.760000000000002</v>
      </c>
      <c r="S13" s="52">
        <f>IF(AND(305.5&gt;60*P13+R13,P13&gt;0),INT(0.08713*(305.5-(60*P13+R13))^1.85),0)</f>
        <v>509</v>
      </c>
      <c r="T13" s="56">
        <f>SUM(E13,H13,J13,M13,O13,S13)</f>
        <v>1245</v>
      </c>
      <c r="V13" s="121" t="s">
        <v>511</v>
      </c>
      <c r="W13" s="123">
        <v>5231</v>
      </c>
      <c r="X13" s="124">
        <v>7</v>
      </c>
    </row>
    <row r="14" spans="1:25" ht="14.1" customHeight="1">
      <c r="A14" s="49">
        <f>IF(T14&lt;&gt;0,+RANK(T14,T$11:T$119,0),0)</f>
        <v>8</v>
      </c>
      <c r="B14" s="111" t="s">
        <v>462</v>
      </c>
      <c r="C14" s="70"/>
      <c r="D14" s="97">
        <v>8.69</v>
      </c>
      <c r="E14" s="52">
        <f t="shared" si="0"/>
        <v>376</v>
      </c>
      <c r="F14" s="94"/>
      <c r="G14" s="51">
        <v>1.39</v>
      </c>
      <c r="H14" s="52">
        <f>IF(G14&lt;&gt;0,INT(0.8465*((G14*100)-75)^1.42),0)</f>
        <v>310</v>
      </c>
      <c r="I14" s="51"/>
      <c r="J14" s="52">
        <f>IF(I14&lt;&gt;0,INT(0.14354*((I14*100)-220)^1.4),0)</f>
        <v>0</v>
      </c>
      <c r="K14" s="52"/>
      <c r="L14" s="51">
        <v>8.18</v>
      </c>
      <c r="M14" s="52">
        <f>IF(AND(L14&gt;1.53,L14&lt;&gt;"N"),INT(51.39*(L14-1.5)^1.05),0)</f>
        <v>377</v>
      </c>
      <c r="N14" s="51"/>
      <c r="O14" s="52">
        <f>IF(AND(N14&gt;10.15,N14&lt;&gt;"N"),INT(5.33*(N14-10)^1.1),0)</f>
        <v>0</v>
      </c>
      <c r="P14" s="53">
        <v>3</v>
      </c>
      <c r="Q14" s="54" t="s">
        <v>13</v>
      </c>
      <c r="R14" s="55">
        <v>37.409999999999997</v>
      </c>
      <c r="S14" s="52">
        <f>IF(AND(305.5&gt;60*P14+R14,P14&gt;0),INT(0.08713*(305.5-(60*P14+R14))^1.85),0)</f>
        <v>345</v>
      </c>
      <c r="T14" s="56">
        <f>SUM(E14,H14,J14,M14,O14,S14)</f>
        <v>1408</v>
      </c>
      <c r="V14" s="121" t="s">
        <v>579</v>
      </c>
      <c r="W14" s="123">
        <v>5100</v>
      </c>
      <c r="X14" s="124">
        <v>6</v>
      </c>
    </row>
    <row r="15" spans="1:25" ht="14.1" customHeight="1" thickBot="1">
      <c r="A15" s="59">
        <f>IF(T15&lt;&gt;0,+RANK(T15,T$11:T$119,0),0)</f>
        <v>12</v>
      </c>
      <c r="B15" s="161" t="s">
        <v>463</v>
      </c>
      <c r="C15" s="71"/>
      <c r="D15" s="98">
        <v>8.14</v>
      </c>
      <c r="E15" s="62">
        <f t="shared" si="0"/>
        <v>520</v>
      </c>
      <c r="F15" s="95"/>
      <c r="G15" s="61"/>
      <c r="H15" s="62">
        <f>IF(G15&lt;&gt;0,INT(0.8465*((G15*100)-75)^1.42),0)</f>
        <v>0</v>
      </c>
      <c r="I15" s="61">
        <v>4.03</v>
      </c>
      <c r="J15" s="62">
        <f>IF(I15&lt;&gt;0,INT(0.14354*((I15*100)-220)^1.4),0)</f>
        <v>211</v>
      </c>
      <c r="K15" s="62"/>
      <c r="L15" s="61"/>
      <c r="M15" s="62">
        <f>IF(AND(L15&gt;1.53,L15&lt;&gt;"N"),INT(51.39*(L15-1.5)^1.05),0)</f>
        <v>0</v>
      </c>
      <c r="N15" s="61">
        <v>38.450000000000003</v>
      </c>
      <c r="O15" s="62">
        <f>IF(AND(N15&gt;10.15,N15&lt;&gt;"N"),INT(5.33*(N15-10)^1.1),0)</f>
        <v>211</v>
      </c>
      <c r="P15" s="63">
        <v>3</v>
      </c>
      <c r="Q15" s="64" t="s">
        <v>13</v>
      </c>
      <c r="R15" s="65">
        <v>32.83</v>
      </c>
      <c r="S15" s="62">
        <f>IF(AND(305.5&gt;60*P15+R15,P15&gt;0),INT(0.08713*(305.5-(60*P15+R15))^1.85),0)</f>
        <v>379</v>
      </c>
      <c r="T15" s="66">
        <f>SUM(E15,H15,J15,M15,O15,S15)</f>
        <v>1321</v>
      </c>
      <c r="V15" s="121" t="s">
        <v>512</v>
      </c>
      <c r="W15" s="123">
        <v>4948</v>
      </c>
      <c r="X15" s="124">
        <v>5</v>
      </c>
    </row>
    <row r="16" spans="1:25" ht="14.1" customHeight="1" thickBot="1">
      <c r="A16" s="67" t="s">
        <v>16</v>
      </c>
      <c r="B16" s="47"/>
      <c r="C16" s="68"/>
      <c r="D16" s="13">
        <f>LARGE(T19:T23,1)+LARGE(T19:T23,2)+LARGE(T19:T23,3)+LARGE(T19:T23,4)</f>
        <v>5699</v>
      </c>
      <c r="E16" s="12"/>
      <c r="F16" s="40"/>
      <c r="G16" s="5" t="s">
        <v>12</v>
      </c>
      <c r="H16" s="4"/>
      <c r="I16" s="4"/>
      <c r="J16" s="4"/>
      <c r="K16" s="35"/>
      <c r="L16" s="4"/>
      <c r="M16" s="4"/>
      <c r="N16" s="4"/>
      <c r="O16" s="4"/>
      <c r="P16" s="4"/>
      <c r="Q16" s="4"/>
      <c r="R16" s="6"/>
      <c r="S16" s="4"/>
      <c r="T16" s="82">
        <v>0</v>
      </c>
      <c r="V16" s="121" t="s">
        <v>513</v>
      </c>
      <c r="W16" s="123">
        <v>4702</v>
      </c>
      <c r="X16" s="124">
        <v>4</v>
      </c>
    </row>
    <row r="17" spans="1:24" ht="14.1" customHeight="1">
      <c r="A17" s="83" t="s">
        <v>11</v>
      </c>
      <c r="B17" s="34" t="s">
        <v>15</v>
      </c>
      <c r="C17" s="84" t="s">
        <v>0</v>
      </c>
      <c r="D17" s="44" t="s">
        <v>1</v>
      </c>
      <c r="E17" s="26"/>
      <c r="F17" s="36"/>
      <c r="G17" s="25" t="s">
        <v>8</v>
      </c>
      <c r="H17" s="26"/>
      <c r="I17" s="25" t="s">
        <v>2</v>
      </c>
      <c r="J17" s="26"/>
      <c r="K17" s="36"/>
      <c r="L17" s="25" t="s">
        <v>9</v>
      </c>
      <c r="M17" s="26"/>
      <c r="N17" s="25" t="s">
        <v>3</v>
      </c>
      <c r="O17" s="26"/>
      <c r="P17" s="25" t="s">
        <v>10</v>
      </c>
      <c r="Q17" s="27"/>
      <c r="R17" s="27"/>
      <c r="S17" s="26"/>
      <c r="T17" s="21" t="s">
        <v>7</v>
      </c>
      <c r="V17" s="121" t="s">
        <v>583</v>
      </c>
      <c r="W17" s="123">
        <v>4553</v>
      </c>
      <c r="X17" s="124">
        <v>3</v>
      </c>
    </row>
    <row r="18" spans="1:24" ht="14.1" customHeight="1">
      <c r="A18" s="85"/>
      <c r="B18" s="113" t="s">
        <v>474</v>
      </c>
      <c r="C18" s="69"/>
      <c r="D18" s="45" t="s">
        <v>5</v>
      </c>
      <c r="E18" s="23" t="s">
        <v>6</v>
      </c>
      <c r="F18" s="37"/>
      <c r="G18" s="23" t="s">
        <v>5</v>
      </c>
      <c r="H18" s="23" t="s">
        <v>6</v>
      </c>
      <c r="I18" s="23" t="s">
        <v>5</v>
      </c>
      <c r="J18" s="23" t="s">
        <v>6</v>
      </c>
      <c r="K18" s="37"/>
      <c r="L18" s="23" t="s">
        <v>5</v>
      </c>
      <c r="M18" s="23" t="s">
        <v>6</v>
      </c>
      <c r="N18" s="23" t="s">
        <v>5</v>
      </c>
      <c r="O18" s="23" t="s">
        <v>6</v>
      </c>
      <c r="P18" s="30" t="s">
        <v>5</v>
      </c>
      <c r="Q18" s="31"/>
      <c r="R18" s="32"/>
      <c r="S18" s="23" t="s">
        <v>6</v>
      </c>
      <c r="T18" s="22"/>
      <c r="V18" s="121" t="s">
        <v>514</v>
      </c>
      <c r="W18" s="123">
        <v>4502</v>
      </c>
      <c r="X18" s="124">
        <v>2</v>
      </c>
    </row>
    <row r="19" spans="1:24" ht="14.1" customHeight="1">
      <c r="A19" s="49">
        <f>IF(T19&lt;&gt;0,+RANK(T19,T$11:T$119,0),0)</f>
        <v>3</v>
      </c>
      <c r="B19" s="111" t="s">
        <v>465</v>
      </c>
      <c r="C19" s="70"/>
      <c r="D19" s="99">
        <v>8.48</v>
      </c>
      <c r="E19" s="52">
        <f>IF(AND(D19&gt;0,D19&lt;11.3),INT(58.015*(11.5-D19)^1.81),0)</f>
        <v>428</v>
      </c>
      <c r="F19" s="52"/>
      <c r="G19" s="51">
        <v>1.43</v>
      </c>
      <c r="H19" s="52">
        <f>IF(G19&lt;&gt;0,INT(0.8465*((G19*100)-75)^1.42),0)</f>
        <v>338</v>
      </c>
      <c r="I19" s="51"/>
      <c r="J19" s="52">
        <f>IF(I19&lt;&gt;0,INT(0.14354*((I19*100)-220)^1.4),0)</f>
        <v>0</v>
      </c>
      <c r="K19" s="52"/>
      <c r="L19" s="51">
        <v>9.1199999999999992</v>
      </c>
      <c r="M19" s="52">
        <f>IF(AND(L19&gt;1.53,L19&lt;&gt;"N"),INT(51.39*(L19-1.5)^1.05),0)</f>
        <v>433</v>
      </c>
      <c r="N19" s="51"/>
      <c r="O19" s="52">
        <f>IF(AND(N19&gt;10.15,N19&lt;&gt;"N"),INT(5.33*(N19-10)^1.1),0)</f>
        <v>0</v>
      </c>
      <c r="P19" s="53">
        <v>3</v>
      </c>
      <c r="Q19" s="54" t="s">
        <v>13</v>
      </c>
      <c r="R19" s="55">
        <v>45.04</v>
      </c>
      <c r="S19" s="52">
        <f>IF(AND(305.5&gt;60*P19+R19,P19&gt;0),INT(0.08713*(305.5-(60*P19+R19))^1.85),0)</f>
        <v>292</v>
      </c>
      <c r="T19" s="56">
        <f>SUM(E19,H19,J19,M19,O19,S19)</f>
        <v>1491</v>
      </c>
      <c r="V19" s="121" t="s">
        <v>515</v>
      </c>
      <c r="W19" s="123">
        <v>4355</v>
      </c>
      <c r="X19" s="124">
        <v>1</v>
      </c>
    </row>
    <row r="20" spans="1:24" ht="14.1" customHeight="1">
      <c r="A20" s="49">
        <f>IF(T20&lt;&gt;0,+RANK(T20,T$11:T$119,0),0)</f>
        <v>14</v>
      </c>
      <c r="B20" s="111" t="s">
        <v>466</v>
      </c>
      <c r="C20" s="70"/>
      <c r="D20" s="99">
        <v>8.5500000000000007</v>
      </c>
      <c r="E20" s="52">
        <f t="shared" ref="E20:E23" si="1">IF(AND(D20&gt;0,D20&lt;11.3),INT(58.015*(11.5-D20)^1.81),0)</f>
        <v>411</v>
      </c>
      <c r="F20" s="52"/>
      <c r="G20" s="51"/>
      <c r="H20" s="52">
        <f>IF(G20&lt;&gt;0,INT(0.8465*((G20*100)-75)^1.42),0)</f>
        <v>0</v>
      </c>
      <c r="I20" s="51">
        <v>3.89</v>
      </c>
      <c r="J20" s="52">
        <f>IF(I20&lt;&gt;0,INT(0.14354*((I20*100)-220)^1.4),0)</f>
        <v>188</v>
      </c>
      <c r="K20" s="52"/>
      <c r="L20" s="51"/>
      <c r="M20" s="52">
        <f>IF(AND(L20&gt;1.53,L20&lt;&gt;"N"),INT(51.39*(L20-1.5)^1.05),0)</f>
        <v>0</v>
      </c>
      <c r="N20" s="51">
        <v>40.82</v>
      </c>
      <c r="O20" s="52">
        <f>IF(AND(N20&gt;10.15,N20&lt;&gt;"N"),INT(5.33*(N20-10)^1.1),0)</f>
        <v>231</v>
      </c>
      <c r="P20" s="53">
        <v>3</v>
      </c>
      <c r="Q20" s="54" t="s">
        <v>13</v>
      </c>
      <c r="R20" s="55">
        <v>22.08</v>
      </c>
      <c r="S20" s="52">
        <f>IF(AND(305.5&gt;60*P20+R20,P20&gt;0),INT(0.08713*(305.5-(60*P20+R20))^1.85),0)</f>
        <v>464</v>
      </c>
      <c r="T20" s="56">
        <f>SUM(E20,H20,J20,M20,O20,S20)</f>
        <v>1294</v>
      </c>
      <c r="V20" s="121" t="s">
        <v>516</v>
      </c>
      <c r="W20" s="123">
        <v>4249</v>
      </c>
      <c r="X20" s="124">
        <v>1</v>
      </c>
    </row>
    <row r="21" spans="1:24" ht="14.1" customHeight="1">
      <c r="A21" s="49">
        <f>IF(T21&lt;&gt;0,+RANK(T21,T$11:T$119,0),0)</f>
        <v>17</v>
      </c>
      <c r="B21" s="111" t="s">
        <v>467</v>
      </c>
      <c r="C21" s="70"/>
      <c r="D21" s="99">
        <v>8.57</v>
      </c>
      <c r="E21" s="52">
        <f t="shared" si="1"/>
        <v>406</v>
      </c>
      <c r="F21" s="52"/>
      <c r="G21" s="51">
        <v>1.39</v>
      </c>
      <c r="H21" s="52">
        <f>IF(G21&lt;&gt;0,INT(0.8465*((G21*100)-75)^1.42),0)</f>
        <v>310</v>
      </c>
      <c r="I21" s="51"/>
      <c r="J21" s="52">
        <f>IF(I21&lt;&gt;0,INT(0.14354*((I21*100)-220)^1.4),0)</f>
        <v>0</v>
      </c>
      <c r="K21" s="52"/>
      <c r="L21" s="51"/>
      <c r="M21" s="52">
        <f>IF(AND(L21&gt;1.53,L21&lt;&gt;"N"),INT(51.39*(L21-1.5)^1.05),0)</f>
        <v>0</v>
      </c>
      <c r="N21" s="51">
        <v>48.93</v>
      </c>
      <c r="O21" s="52">
        <f>IF(AND(N21&gt;10.15,N21&lt;&gt;"N"),INT(5.33*(N21-10)^1.1),0)</f>
        <v>299</v>
      </c>
      <c r="P21" s="53">
        <v>3</v>
      </c>
      <c r="Q21" s="54" t="s">
        <v>13</v>
      </c>
      <c r="R21" s="55">
        <v>50.85</v>
      </c>
      <c r="S21" s="52">
        <f>IF(AND(305.5&gt;60*P21+R21,P21&gt;0),INT(0.08713*(305.5-(60*P21+R21))^1.85),0)</f>
        <v>254</v>
      </c>
      <c r="T21" s="56">
        <f>SUM(E21,H21,J21,M21,O21,S21)</f>
        <v>1269</v>
      </c>
      <c r="V21" s="121" t="s">
        <v>517</v>
      </c>
      <c r="W21" s="123">
        <v>4162</v>
      </c>
      <c r="X21" s="124">
        <v>1</v>
      </c>
    </row>
    <row r="22" spans="1:24" ht="14.1" customHeight="1">
      <c r="A22" s="49">
        <f>IF(T22&lt;&gt;0,+RANK(T22,T$11:T$119,0),0)</f>
        <v>2</v>
      </c>
      <c r="B22" s="111" t="s">
        <v>468</v>
      </c>
      <c r="C22" s="70"/>
      <c r="D22" s="99">
        <v>8.1999999999999993</v>
      </c>
      <c r="E22" s="52">
        <f t="shared" si="1"/>
        <v>503</v>
      </c>
      <c r="F22" s="52"/>
      <c r="G22" s="51"/>
      <c r="H22" s="52">
        <f>IF(G22&lt;&gt;0,INT(0.8465*((G22*100)-75)^1.42),0)</f>
        <v>0</v>
      </c>
      <c r="I22" s="51">
        <v>4.07</v>
      </c>
      <c r="J22" s="52">
        <f>IF(I22&lt;&gt;0,INT(0.14354*((I22*100)-220)^1.4),0)</f>
        <v>217</v>
      </c>
      <c r="K22" s="52"/>
      <c r="L22" s="51">
        <v>7.5</v>
      </c>
      <c r="M22" s="52">
        <f>IF(AND(L22&gt;1.53,L22&lt;&gt;"N"),INT(51.39*(L22-1.5)^1.05),0)</f>
        <v>337</v>
      </c>
      <c r="N22" s="51"/>
      <c r="O22" s="52">
        <f>IF(AND(N22&gt;10.15,N22&lt;&gt;"N"),INT(5.33*(N22-10)^1.1),0)</f>
        <v>0</v>
      </c>
      <c r="P22" s="53">
        <v>3</v>
      </c>
      <c r="Q22" s="54" t="s">
        <v>13</v>
      </c>
      <c r="R22" s="55">
        <v>17.600000000000001</v>
      </c>
      <c r="S22" s="52">
        <f>IF(AND(305.5&gt;60*P22+R22,P22&gt;0),INT(0.08713*(305.5-(60*P22+R22))^1.85),0)</f>
        <v>502</v>
      </c>
      <c r="T22" s="56">
        <f>SUM(E22,H22,J22,M22,O22,S22)</f>
        <v>1559</v>
      </c>
      <c r="V22" s="121" t="s">
        <v>518</v>
      </c>
      <c r="W22" s="123">
        <v>4156</v>
      </c>
      <c r="X22" s="124">
        <v>1</v>
      </c>
    </row>
    <row r="23" spans="1:24" ht="14.1" customHeight="1" thickBot="1">
      <c r="A23" s="59">
        <f>IF(T23&lt;&gt;0,+RANK(T23,T$11:T$119,0),0)</f>
        <v>11</v>
      </c>
      <c r="B23" s="161" t="s">
        <v>469</v>
      </c>
      <c r="C23" s="71"/>
      <c r="D23" s="100">
        <v>8.43</v>
      </c>
      <c r="E23" s="62">
        <f t="shared" si="1"/>
        <v>441</v>
      </c>
      <c r="F23" s="62"/>
      <c r="G23" s="61"/>
      <c r="H23" s="62">
        <f>IF(G23&lt;&gt;0,INT(0.8465*((G23*100)-75)^1.42),0)</f>
        <v>0</v>
      </c>
      <c r="I23" s="61">
        <v>4.22</v>
      </c>
      <c r="J23" s="62">
        <f>IF(I23&lt;&gt;0,INT(0.14354*((I23*100)-220)^1.4),0)</f>
        <v>242</v>
      </c>
      <c r="K23" s="62"/>
      <c r="L23" s="61"/>
      <c r="M23" s="62">
        <f>IF(AND(L23&gt;1.53,L23&lt;&gt;"N"),INT(51.39*(L23-1.5)^1.05),0)</f>
        <v>0</v>
      </c>
      <c r="N23" s="61">
        <v>37.44</v>
      </c>
      <c r="O23" s="62">
        <f>IF(AND(N23&gt;10.15,N23&lt;&gt;"N"),INT(5.33*(N23-10)^1.1),0)</f>
        <v>203</v>
      </c>
      <c r="P23" s="63">
        <v>3</v>
      </c>
      <c r="Q23" s="64" t="s">
        <v>13</v>
      </c>
      <c r="R23" s="65">
        <v>21.48</v>
      </c>
      <c r="S23" s="62">
        <f>IF(AND(305.5&gt;60*P23+R23,P23&gt;0),INT(0.08713*(305.5-(60*P23+R23))^1.85),0)</f>
        <v>469</v>
      </c>
      <c r="T23" s="66">
        <f>SUM(E23,H23,J23,M23,O23,S23)</f>
        <v>1355</v>
      </c>
      <c r="V23" s="121" t="s">
        <v>519</v>
      </c>
      <c r="W23" s="123">
        <v>4130</v>
      </c>
      <c r="X23" s="124">
        <v>1</v>
      </c>
    </row>
    <row r="24" spans="1:24" ht="14.1" customHeight="1" thickBot="1">
      <c r="A24" s="67" t="s">
        <v>16</v>
      </c>
      <c r="B24" s="47"/>
      <c r="C24" s="68"/>
      <c r="D24" s="13">
        <f>LARGE(T27:T31,1)+LARGE(T27:T31,2)+LARGE(T27:T31,3)+LARGE(T27:T31,4)</f>
        <v>4156</v>
      </c>
      <c r="E24" s="12"/>
      <c r="F24" s="40"/>
      <c r="G24" s="5" t="s">
        <v>12</v>
      </c>
      <c r="H24" s="4"/>
      <c r="I24" s="4"/>
      <c r="J24" s="4"/>
      <c r="K24" s="35"/>
      <c r="L24" s="4"/>
      <c r="M24" s="4"/>
      <c r="N24" s="4"/>
      <c r="O24" s="4"/>
      <c r="P24" s="4"/>
      <c r="Q24" s="4"/>
      <c r="R24" s="6"/>
      <c r="S24" s="4"/>
      <c r="T24" s="82">
        <v>0</v>
      </c>
      <c r="V24" s="121" t="s">
        <v>520</v>
      </c>
      <c r="W24" s="123">
        <v>4088</v>
      </c>
      <c r="X24" s="124">
        <v>1</v>
      </c>
    </row>
    <row r="25" spans="1:24" ht="14.1" customHeight="1">
      <c r="A25" s="83" t="s">
        <v>11</v>
      </c>
      <c r="B25" s="34" t="s">
        <v>15</v>
      </c>
      <c r="C25" s="84" t="s">
        <v>0</v>
      </c>
      <c r="D25" s="44" t="s">
        <v>1</v>
      </c>
      <c r="E25" s="26"/>
      <c r="F25" s="36"/>
      <c r="G25" s="25" t="s">
        <v>8</v>
      </c>
      <c r="H25" s="26"/>
      <c r="I25" s="25" t="s">
        <v>2</v>
      </c>
      <c r="J25" s="26"/>
      <c r="K25" s="36"/>
      <c r="L25" s="25" t="s">
        <v>9</v>
      </c>
      <c r="M25" s="26"/>
      <c r="N25" s="25" t="s">
        <v>3</v>
      </c>
      <c r="O25" s="26"/>
      <c r="P25" s="25" t="s">
        <v>10</v>
      </c>
      <c r="Q25" s="27"/>
      <c r="R25" s="27"/>
      <c r="S25" s="26"/>
      <c r="T25" s="21" t="s">
        <v>7</v>
      </c>
      <c r="V25" s="121" t="s">
        <v>521</v>
      </c>
      <c r="W25" s="123">
        <v>3795</v>
      </c>
      <c r="X25" s="124">
        <v>1</v>
      </c>
    </row>
    <row r="26" spans="1:24" ht="14.1" customHeight="1">
      <c r="A26" s="85"/>
      <c r="B26" s="113" t="s">
        <v>475</v>
      </c>
      <c r="C26" s="69"/>
      <c r="D26" s="45" t="s">
        <v>5</v>
      </c>
      <c r="E26" s="23" t="s">
        <v>6</v>
      </c>
      <c r="F26" s="37"/>
      <c r="G26" s="23" t="s">
        <v>5</v>
      </c>
      <c r="H26" s="23" t="s">
        <v>6</v>
      </c>
      <c r="I26" s="23" t="s">
        <v>5</v>
      </c>
      <c r="J26" s="23" t="s">
        <v>6</v>
      </c>
      <c r="K26" s="37"/>
      <c r="L26" s="23" t="s">
        <v>5</v>
      </c>
      <c r="M26" s="23" t="s">
        <v>6</v>
      </c>
      <c r="N26" s="23" t="s">
        <v>5</v>
      </c>
      <c r="O26" s="23" t="s">
        <v>6</v>
      </c>
      <c r="P26" s="30" t="s">
        <v>5</v>
      </c>
      <c r="Q26" s="31"/>
      <c r="R26" s="32"/>
      <c r="S26" s="23" t="s">
        <v>6</v>
      </c>
      <c r="T26" s="22"/>
      <c r="V26" s="121" t="s">
        <v>580</v>
      </c>
      <c r="W26" s="123">
        <v>3731</v>
      </c>
      <c r="X26" s="124">
        <v>1</v>
      </c>
    </row>
    <row r="27" spans="1:24" ht="14.1" customHeight="1">
      <c r="A27" s="49">
        <f>IF(T27&lt;&gt;0,+RANK(T27,T$11:T$119,0),0)</f>
        <v>36</v>
      </c>
      <c r="B27" s="111" t="s">
        <v>470</v>
      </c>
      <c r="C27" s="70"/>
      <c r="D27" s="99">
        <v>9.0500000000000007</v>
      </c>
      <c r="E27" s="52">
        <f>IF(AND(D27&gt;0,D27&lt;11.3),INT(58.015*(11.5-D27)^1.81),0)</f>
        <v>293</v>
      </c>
      <c r="F27" s="52"/>
      <c r="G27" s="51">
        <v>1.19</v>
      </c>
      <c r="H27" s="52">
        <f>IF(G27&lt;&gt;0,INT(0.8465*((G27*100)-75)^1.42),0)</f>
        <v>182</v>
      </c>
      <c r="I27" s="51"/>
      <c r="J27" s="52">
        <f>IF(I27&lt;&gt;0,INT(0.14354*((I27*100)-220)^1.4),0)</f>
        <v>0</v>
      </c>
      <c r="K27" s="52"/>
      <c r="L27" s="51"/>
      <c r="M27" s="52">
        <f>IF(AND(L27&gt;1.53,L27&lt;&gt;"N"),INT(51.39*(L27-1.5)^1.05),0)</f>
        <v>0</v>
      </c>
      <c r="N27" s="51">
        <v>39.590000000000003</v>
      </c>
      <c r="O27" s="52">
        <f>IF(AND(N27&gt;10.15,N27&lt;&gt;"N"),INT(5.33*(N27-10)^1.1),0)</f>
        <v>221</v>
      </c>
      <c r="P27" s="53">
        <v>3</v>
      </c>
      <c r="Q27" s="54" t="s">
        <v>13</v>
      </c>
      <c r="R27" s="55">
        <v>52.91</v>
      </c>
      <c r="S27" s="52">
        <f>IF(AND(305.5&gt;60*P27+R27,P27&gt;0),INT(0.08713*(305.5-(60*P27+R27))^1.85),0)</f>
        <v>241</v>
      </c>
      <c r="T27" s="56">
        <f>SUM(E27,H27,J27,M27,O27,S27)</f>
        <v>937</v>
      </c>
      <c r="V27" s="121" t="s">
        <v>522</v>
      </c>
      <c r="W27" s="123">
        <v>3642</v>
      </c>
      <c r="X27" s="124">
        <v>1</v>
      </c>
    </row>
    <row r="28" spans="1:24" ht="14.1" customHeight="1">
      <c r="A28" s="49">
        <f>IF(T28&lt;&gt;0,+RANK(T28,T$11:T$119,0),0)</f>
        <v>43</v>
      </c>
      <c r="B28" s="111" t="s">
        <v>471</v>
      </c>
      <c r="C28" s="70"/>
      <c r="D28" s="99">
        <v>9.3699999999999992</v>
      </c>
      <c r="E28" s="52">
        <f t="shared" ref="E28:E31" si="2">IF(AND(D28&gt;0,D28&lt;11.3),INT(58.015*(11.5-D28)^1.81),0)</f>
        <v>227</v>
      </c>
      <c r="F28" s="52"/>
      <c r="G28" s="51"/>
      <c r="H28" s="52">
        <f>IF(G28&lt;&gt;0,INT(0.8465*((G28*100)-75)^1.42),0)</f>
        <v>0</v>
      </c>
      <c r="I28" s="51">
        <v>2.92</v>
      </c>
      <c r="J28" s="52">
        <f>IF(I28&lt;&gt;0,INT(0.14354*((I28*100)-220)^1.4),0)</f>
        <v>57</v>
      </c>
      <c r="K28" s="52"/>
      <c r="L28" s="51"/>
      <c r="M28" s="52">
        <f>IF(AND(L28&gt;1.53,L28&lt;&gt;"N"),INT(51.39*(L28-1.5)^1.05),0)</f>
        <v>0</v>
      </c>
      <c r="N28" s="51">
        <v>34.159999999999997</v>
      </c>
      <c r="O28" s="52">
        <f>IF(AND(N28&gt;10.15,N28&lt;&gt;"N"),INT(5.33*(N28-10)^1.1),0)</f>
        <v>177</v>
      </c>
      <c r="P28" s="53">
        <v>4</v>
      </c>
      <c r="Q28" s="54" t="s">
        <v>13</v>
      </c>
      <c r="R28" s="55">
        <v>11.56</v>
      </c>
      <c r="S28" s="52">
        <f>IF(AND(305.5&gt;60*P28+R28,P28&gt;0),INT(0.08713*(305.5-(60*P28+R28))^1.85),0)</f>
        <v>139</v>
      </c>
      <c r="T28" s="56">
        <f>SUM(E28,H28,J28,M28,O28,S28)</f>
        <v>600</v>
      </c>
      <c r="V28" s="121" t="s">
        <v>523</v>
      </c>
      <c r="W28" s="123">
        <v>3600</v>
      </c>
      <c r="X28" s="124">
        <v>1</v>
      </c>
    </row>
    <row r="29" spans="1:24" ht="14.1" customHeight="1">
      <c r="A29" s="49">
        <f>IF(T29&lt;&gt;0,+RANK(T29,T$11:T$119,0),0)</f>
        <v>5</v>
      </c>
      <c r="B29" s="111" t="s">
        <v>472</v>
      </c>
      <c r="C29" s="70"/>
      <c r="D29" s="99">
        <v>8.51</v>
      </c>
      <c r="E29" s="52">
        <f t="shared" si="2"/>
        <v>421</v>
      </c>
      <c r="F29" s="52"/>
      <c r="G29" s="51">
        <v>1.47</v>
      </c>
      <c r="H29" s="52">
        <f>IF(G29&lt;&gt;0,INT(0.8465*((G29*100)-75)^1.42),0)</f>
        <v>367</v>
      </c>
      <c r="I29" s="51"/>
      <c r="J29" s="52">
        <f>IF(I29&lt;&gt;0,INT(0.14354*((I29*100)-220)^1.4),0)</f>
        <v>0</v>
      </c>
      <c r="K29" s="52"/>
      <c r="L29" s="51">
        <v>7.06</v>
      </c>
      <c r="M29" s="52">
        <f>IF(AND(L29&gt;1.53,L29&lt;&gt;"N"),INT(51.39*(L29-1.5)^1.05),0)</f>
        <v>311</v>
      </c>
      <c r="N29" s="51"/>
      <c r="O29" s="52">
        <f>IF(AND(N29&gt;10.15,N29&lt;&gt;"N"),INT(5.33*(N29-10)^1.1),0)</f>
        <v>0</v>
      </c>
      <c r="P29" s="53">
        <v>3</v>
      </c>
      <c r="Q29" s="54" t="s">
        <v>13</v>
      </c>
      <c r="R29" s="55">
        <v>32.5</v>
      </c>
      <c r="S29" s="52">
        <f>IF(AND(305.5&gt;60*P29+R29,P29&gt;0),INT(0.08713*(305.5-(60*P29+R29))^1.85),0)</f>
        <v>381</v>
      </c>
      <c r="T29" s="56">
        <f>SUM(E29,H29,J29,M29,O29,S29)</f>
        <v>1480</v>
      </c>
      <c r="V29" s="121" t="s">
        <v>524</v>
      </c>
      <c r="W29" s="123">
        <v>3575</v>
      </c>
      <c r="X29" s="124">
        <v>1</v>
      </c>
    </row>
    <row r="30" spans="1:24" ht="14.1" customHeight="1">
      <c r="A30" s="49">
        <f>IF(T30&lt;&gt;0,+RANK(T30,T$11:T$119,0),0)</f>
        <v>24</v>
      </c>
      <c r="B30" s="111" t="s">
        <v>473</v>
      </c>
      <c r="C30" s="70"/>
      <c r="D30" s="99">
        <v>8.85</v>
      </c>
      <c r="E30" s="52">
        <f t="shared" si="2"/>
        <v>338</v>
      </c>
      <c r="F30" s="52"/>
      <c r="G30" s="51">
        <v>1.39</v>
      </c>
      <c r="H30" s="52">
        <f>IF(G30&lt;&gt;0,INT(0.8465*((G30*100)-75)^1.42),0)</f>
        <v>310</v>
      </c>
      <c r="I30" s="51"/>
      <c r="J30" s="52">
        <f>IF(I30&lt;&gt;0,INT(0.14354*((I30*100)-220)^1.4),0)</f>
        <v>0</v>
      </c>
      <c r="K30" s="52"/>
      <c r="L30" s="51">
        <v>5.86</v>
      </c>
      <c r="M30" s="52">
        <f>IF(AND(L30&gt;1.53,L30&lt;&gt;"N"),INT(51.39*(L30-1.5)^1.05),0)</f>
        <v>241</v>
      </c>
      <c r="N30" s="51"/>
      <c r="O30" s="52">
        <f>IF(AND(N30&gt;10.15,N30&lt;&gt;"N"),INT(5.33*(N30-10)^1.1),0)</f>
        <v>0</v>
      </c>
      <c r="P30" s="53">
        <v>3</v>
      </c>
      <c r="Q30" s="54" t="s">
        <v>13</v>
      </c>
      <c r="R30" s="55">
        <v>51.42</v>
      </c>
      <c r="S30" s="52">
        <f>IF(AND(305.5&gt;60*P30+R30,P30&gt;0),INT(0.08713*(305.5-(60*P30+R30))^1.85),0)</f>
        <v>250</v>
      </c>
      <c r="T30" s="56">
        <f>SUM(E30,H30,J30,M30,O30,S30)</f>
        <v>1139</v>
      </c>
      <c r="V30" s="122" t="s">
        <v>526</v>
      </c>
      <c r="W30" s="123">
        <v>3182</v>
      </c>
      <c r="X30" s="124">
        <v>1</v>
      </c>
    </row>
    <row r="31" spans="1:24" ht="14.1" customHeight="1" thickBot="1">
      <c r="A31" s="59">
        <f>IF(T31&lt;&gt;0,+RANK(T31,T$11:T$119,0),0)</f>
        <v>0</v>
      </c>
      <c r="B31" s="60"/>
      <c r="C31" s="71"/>
      <c r="D31" s="100"/>
      <c r="E31" s="62">
        <f t="shared" si="2"/>
        <v>0</v>
      </c>
      <c r="F31" s="62"/>
      <c r="G31" s="61"/>
      <c r="H31" s="62">
        <f>IF(G31&lt;&gt;0,INT(0.8465*((G31*100)-75)^1.42),0)</f>
        <v>0</v>
      </c>
      <c r="I31" s="61"/>
      <c r="J31" s="62">
        <f>IF(I31&lt;&gt;0,INT(0.14354*((I31*100)-220)^1.4),0)</f>
        <v>0</v>
      </c>
      <c r="K31" s="62"/>
      <c r="L31" s="61"/>
      <c r="M31" s="62">
        <f>IF(AND(L31&gt;1.53,L31&lt;&gt;"N"),INT(51.39*(L31-1.5)^1.05),0)</f>
        <v>0</v>
      </c>
      <c r="N31" s="61"/>
      <c r="O31" s="62">
        <f>IF(AND(N31&gt;10.15,N31&lt;&gt;"N"),INT(5.33*(N31-10)^1.1),0)</f>
        <v>0</v>
      </c>
      <c r="P31" s="63"/>
      <c r="Q31" s="64" t="s">
        <v>13</v>
      </c>
      <c r="R31" s="65"/>
      <c r="S31" s="62">
        <f>IF(AND(305.5&gt;60*P31+R31,P31&gt;0),INT(0.08713*(305.5-(60*P31+R31))^1.85),0)</f>
        <v>0</v>
      </c>
      <c r="T31" s="66">
        <f>SUM(E31,H31,J31,M31,O31,S31)</f>
        <v>0</v>
      </c>
      <c r="V31" s="121" t="s">
        <v>581</v>
      </c>
      <c r="W31" s="123">
        <v>2526</v>
      </c>
      <c r="X31" s="124">
        <v>1</v>
      </c>
    </row>
    <row r="32" spans="1:24" ht="14.1" customHeight="1" thickBot="1">
      <c r="A32" s="67" t="s">
        <v>16</v>
      </c>
      <c r="B32" s="47"/>
      <c r="C32" s="68"/>
      <c r="D32" s="13">
        <f>LARGE(T35:T39,1)+LARGE(T35:T39,2)+LARGE(T35:T39,3)+LARGE(T35:T39,4)</f>
        <v>4162</v>
      </c>
      <c r="E32" s="12"/>
      <c r="F32" s="40"/>
      <c r="G32" s="5" t="s">
        <v>12</v>
      </c>
      <c r="H32" s="4"/>
      <c r="I32" s="4"/>
      <c r="J32" s="4"/>
      <c r="K32" s="35"/>
      <c r="L32" s="4"/>
      <c r="M32" s="4"/>
      <c r="N32" s="4"/>
      <c r="O32" s="4"/>
      <c r="P32" s="4"/>
      <c r="Q32" s="4"/>
      <c r="R32" s="6"/>
      <c r="S32" s="4"/>
      <c r="T32" s="82">
        <v>0</v>
      </c>
      <c r="V32" s="121" t="s">
        <v>525</v>
      </c>
      <c r="W32" s="123">
        <v>2357</v>
      </c>
      <c r="X32" s="124">
        <v>1</v>
      </c>
    </row>
    <row r="33" spans="1:20" ht="14.1" customHeight="1">
      <c r="A33" s="83" t="s">
        <v>11</v>
      </c>
      <c r="B33" s="34" t="s">
        <v>15</v>
      </c>
      <c r="C33" s="84" t="s">
        <v>0</v>
      </c>
      <c r="D33" s="44" t="s">
        <v>1</v>
      </c>
      <c r="E33" s="26"/>
      <c r="F33" s="36"/>
      <c r="G33" s="25" t="s">
        <v>8</v>
      </c>
      <c r="H33" s="26"/>
      <c r="I33" s="25" t="s">
        <v>2</v>
      </c>
      <c r="J33" s="26"/>
      <c r="K33" s="36"/>
      <c r="L33" s="25" t="s">
        <v>9</v>
      </c>
      <c r="M33" s="26"/>
      <c r="N33" s="25" t="s">
        <v>3</v>
      </c>
      <c r="O33" s="26"/>
      <c r="P33" s="25" t="s">
        <v>10</v>
      </c>
      <c r="Q33" s="27"/>
      <c r="R33" s="27"/>
      <c r="S33" s="26"/>
      <c r="T33" s="21" t="s">
        <v>7</v>
      </c>
    </row>
    <row r="34" spans="1:20" ht="14.1" customHeight="1">
      <c r="A34" s="85"/>
      <c r="B34" s="113" t="s">
        <v>350</v>
      </c>
      <c r="C34" s="69"/>
      <c r="D34" s="45" t="s">
        <v>5</v>
      </c>
      <c r="E34" s="23" t="s">
        <v>6</v>
      </c>
      <c r="F34" s="37"/>
      <c r="G34" s="23" t="s">
        <v>5</v>
      </c>
      <c r="H34" s="23" t="s">
        <v>6</v>
      </c>
      <c r="I34" s="23" t="s">
        <v>5</v>
      </c>
      <c r="J34" s="23" t="s">
        <v>6</v>
      </c>
      <c r="K34" s="37"/>
      <c r="L34" s="23" t="s">
        <v>5</v>
      </c>
      <c r="M34" s="23" t="s">
        <v>6</v>
      </c>
      <c r="N34" s="23" t="s">
        <v>5</v>
      </c>
      <c r="O34" s="23" t="s">
        <v>6</v>
      </c>
      <c r="P34" s="30" t="s">
        <v>5</v>
      </c>
      <c r="Q34" s="31"/>
      <c r="R34" s="32"/>
      <c r="S34" s="23" t="s">
        <v>6</v>
      </c>
      <c r="T34" s="22"/>
    </row>
    <row r="35" spans="1:20" ht="14.1" customHeight="1">
      <c r="A35" s="49">
        <f>IF(T35&lt;&gt;0,+RANK(T35,T$11:T$119,0),0)</f>
        <v>26</v>
      </c>
      <c r="B35" s="111" t="s">
        <v>476</v>
      </c>
      <c r="C35" s="70"/>
      <c r="D35" s="99">
        <v>9.18</v>
      </c>
      <c r="E35" s="52">
        <f>IF(AND(D35&gt;0,D35&lt;11.3),INT(58.015*(11.5-D35)^1.81),0)</f>
        <v>266</v>
      </c>
      <c r="F35" s="52"/>
      <c r="G35" s="51">
        <v>1.31</v>
      </c>
      <c r="H35" s="52">
        <v>0</v>
      </c>
      <c r="I35" s="51"/>
      <c r="J35" s="52">
        <f>IF(I35&lt;&gt;0,INT(0.14354*((I35*100)-220)^1.4),0)</f>
        <v>0</v>
      </c>
      <c r="K35" s="52"/>
      <c r="L35" s="51"/>
      <c r="M35" s="52">
        <f>IF(AND(L35&gt;1.53,L35&lt;&gt;"N"),INT(51.39*(L35-1.5)^1.05),0)</f>
        <v>0</v>
      </c>
      <c r="N35" s="51">
        <v>69.84</v>
      </c>
      <c r="O35" s="52">
        <f>IF(AND(N35&gt;10.15,N35&lt;&gt;"N"),INT(5.33*(N35-10)^1.1),0)</f>
        <v>480</v>
      </c>
      <c r="P35" s="53">
        <v>3</v>
      </c>
      <c r="Q35" s="54" t="s">
        <v>13</v>
      </c>
      <c r="R35" s="55">
        <v>36.380000000000003</v>
      </c>
      <c r="S35" s="52">
        <f>IF(AND(305.5&gt;60*P35+R35,P35&gt;0),INT(0.08713*(305.5-(60*P35+R35))^1.85),0)</f>
        <v>352</v>
      </c>
      <c r="T35" s="56">
        <f>SUM(E35,H35,J35,M35,O35,S35)</f>
        <v>1098</v>
      </c>
    </row>
    <row r="36" spans="1:20" ht="14.1" customHeight="1">
      <c r="A36" s="49">
        <f>IF(T36&lt;&gt;0,+RANK(T36,T$11:T$119,0),0)</f>
        <v>41</v>
      </c>
      <c r="B36" s="111" t="s">
        <v>477</v>
      </c>
      <c r="C36" s="70"/>
      <c r="D36" s="99">
        <v>9.11</v>
      </c>
      <c r="E36" s="52">
        <f t="shared" ref="E36:E39" si="3">IF(AND(D36&gt;0,D36&lt;11.3),INT(58.015*(11.5-D36)^1.81),0)</f>
        <v>280</v>
      </c>
      <c r="F36" s="52"/>
      <c r="G36" s="51"/>
      <c r="H36" s="52">
        <f>IF(G36&lt;&gt;0,INT(0.8465*((G36*100)-75)^1.42),0)</f>
        <v>0</v>
      </c>
      <c r="I36" s="51">
        <v>3.19</v>
      </c>
      <c r="J36" s="52">
        <f>IF(I36&lt;&gt;0,INT(0.14354*((I36*100)-220)^1.4),0)</f>
        <v>89</v>
      </c>
      <c r="K36" s="52"/>
      <c r="L36" s="51"/>
      <c r="M36" s="52">
        <f>IF(AND(L36&gt;1.53,L36&lt;&gt;"N"),INT(51.39*(L36-1.5)^1.05),0)</f>
        <v>0</v>
      </c>
      <c r="N36" s="51">
        <v>28.08</v>
      </c>
      <c r="O36" s="52">
        <f>IF(AND(N36&gt;10.15,N36&lt;&gt;"N"),INT(5.33*(N36-10)^1.1),0)</f>
        <v>128</v>
      </c>
      <c r="P36" s="53">
        <v>3</v>
      </c>
      <c r="Q36" s="54" t="s">
        <v>13</v>
      </c>
      <c r="R36" s="55">
        <v>44</v>
      </c>
      <c r="S36" s="52">
        <f>IF(AND(305.5&gt;60*P36+R36,P36&gt;0),INT(0.08713*(305.5-(60*P36+R36))^1.85),0)</f>
        <v>299</v>
      </c>
      <c r="T36" s="56">
        <f>SUM(E36,H36,J36,M36,O36,S36)</f>
        <v>796</v>
      </c>
    </row>
    <row r="37" spans="1:20" ht="14.1" customHeight="1">
      <c r="A37" s="49">
        <f>IF(T37&lt;&gt;0,+RANK(T37,T$11:T$119,0),0)</f>
        <v>34</v>
      </c>
      <c r="B37" s="111" t="s">
        <v>478</v>
      </c>
      <c r="C37" s="70"/>
      <c r="D37" s="99">
        <v>9.32</v>
      </c>
      <c r="E37" s="52">
        <f t="shared" si="3"/>
        <v>237</v>
      </c>
      <c r="F37" s="52"/>
      <c r="G37" s="51">
        <v>1.31</v>
      </c>
      <c r="H37" s="52">
        <f>IF(G37&lt;&gt;0,INT(0.8465*((G37*100)-75)^1.42),0)</f>
        <v>257</v>
      </c>
      <c r="I37" s="51"/>
      <c r="J37" s="52">
        <f>IF(I37&lt;&gt;0,INT(0.14354*((I37*100)-220)^1.4),0)</f>
        <v>0</v>
      </c>
      <c r="K37" s="52"/>
      <c r="L37" s="51">
        <v>9.15</v>
      </c>
      <c r="M37" s="52">
        <f>IF(AND(L37&gt;1.53,L37&lt;&gt;"N"),INT(51.39*(L37-1.5)^1.05),0)</f>
        <v>435</v>
      </c>
      <c r="N37" s="51"/>
      <c r="O37" s="52">
        <f>IF(AND(N37&gt;10.15,N37&lt;&gt;"N"),INT(5.33*(N37-10)^1.1),0)</f>
        <v>0</v>
      </c>
      <c r="P37" s="53">
        <v>4</v>
      </c>
      <c r="Q37" s="54" t="s">
        <v>13</v>
      </c>
      <c r="R37" s="55">
        <v>38.86</v>
      </c>
      <c r="S37" s="52">
        <f>IF(AND(305.5&gt;60*P37+R37,P37&gt;0),INT(0.08713*(305.5-(60*P37+R37))^1.85),0)</f>
        <v>37</v>
      </c>
      <c r="T37" s="56">
        <f>SUM(E37,H37,J37,M37,O37,S37)</f>
        <v>966</v>
      </c>
    </row>
    <row r="38" spans="1:20" ht="14.1" customHeight="1">
      <c r="A38" s="49">
        <f>IF(T38&lt;&gt;0,+RANK(T38,T$11:T$119,0),0)</f>
        <v>13</v>
      </c>
      <c r="B38" s="111" t="s">
        <v>479</v>
      </c>
      <c r="C38" s="70"/>
      <c r="D38" s="99">
        <v>8.81</v>
      </c>
      <c r="E38" s="52">
        <f t="shared" si="3"/>
        <v>347</v>
      </c>
      <c r="F38" s="52"/>
      <c r="G38" s="51"/>
      <c r="H38" s="52">
        <f>IF(G38&lt;&gt;0,INT(0.8465*((G38*100)-75)^1.42),0)</f>
        <v>0</v>
      </c>
      <c r="I38" s="51">
        <v>3.61</v>
      </c>
      <c r="J38" s="52">
        <f>IF(I38&lt;&gt;0,INT(0.14354*((I38*100)-220)^1.4),0)</f>
        <v>146</v>
      </c>
      <c r="K38" s="52"/>
      <c r="L38" s="51">
        <v>7.33</v>
      </c>
      <c r="M38" s="52">
        <f>IF(AND(L38&gt;1.53,L38&lt;&gt;"N"),INT(51.39*(L38-1.5)^1.05),0)</f>
        <v>327</v>
      </c>
      <c r="N38" s="51"/>
      <c r="O38" s="52">
        <f>IF(AND(N38&gt;10.15,N38&lt;&gt;"N"),INT(5.33*(N38-10)^1.1),0)</f>
        <v>0</v>
      </c>
      <c r="P38" s="53">
        <v>3</v>
      </c>
      <c r="Q38" s="54" t="s">
        <v>13</v>
      </c>
      <c r="R38" s="55">
        <v>19.91</v>
      </c>
      <c r="S38" s="52">
        <f>IF(AND(305.5&gt;60*P38+R38,P38&gt;0),INT(0.08713*(305.5-(60*P38+R38))^1.85),0)</f>
        <v>482</v>
      </c>
      <c r="T38" s="56">
        <f>SUM(E38,H38,J38,M38,O38,S38)</f>
        <v>1302</v>
      </c>
    </row>
    <row r="39" spans="1:20" ht="14.1" customHeight="1" thickBot="1">
      <c r="A39" s="59">
        <f>IF(T39&lt;&gt;0,+RANK(T39,T$11:T$119,0),0)</f>
        <v>0</v>
      </c>
      <c r="B39" s="60"/>
      <c r="C39" s="71"/>
      <c r="D39" s="100"/>
      <c r="E39" s="62">
        <f t="shared" si="3"/>
        <v>0</v>
      </c>
      <c r="F39" s="62"/>
      <c r="G39" s="61"/>
      <c r="H39" s="62">
        <f>IF(G39&lt;&gt;0,INT(0.8465*((G39*100)-75)^1.42),0)</f>
        <v>0</v>
      </c>
      <c r="I39" s="61"/>
      <c r="J39" s="62">
        <f>IF(I39&lt;&gt;0,INT(0.14354*((I39*100)-220)^1.4),0)</f>
        <v>0</v>
      </c>
      <c r="K39" s="62"/>
      <c r="L39" s="61"/>
      <c r="M39" s="62">
        <f>IF(AND(L39&gt;1.53,L39&lt;&gt;"N"),INT(51.39*(L39-1.5)^1.05),0)</f>
        <v>0</v>
      </c>
      <c r="N39" s="61"/>
      <c r="O39" s="62">
        <f>IF(AND(N39&gt;10.15,N39&lt;&gt;"N"),INT(5.33*(N39-10)^1.1),0)</f>
        <v>0</v>
      </c>
      <c r="P39" s="63"/>
      <c r="Q39" s="64" t="s">
        <v>13</v>
      </c>
      <c r="R39" s="65"/>
      <c r="S39" s="62">
        <f>IF(AND(305.5&gt;60*P39+R39,P39&gt;0),INT(0.08713*(305.5-(60*P39+R39))^1.85),0)</f>
        <v>0</v>
      </c>
      <c r="T39" s="66">
        <f>SUM(E39,H39,J39,M39,O39,S39)</f>
        <v>0</v>
      </c>
    </row>
    <row r="40" spans="1:20" ht="14.1" customHeight="1" thickBot="1">
      <c r="A40" s="67" t="s">
        <v>16</v>
      </c>
      <c r="B40" s="47"/>
      <c r="C40" s="68"/>
      <c r="D40" s="13">
        <f>LARGE(T43:T47,1)+LARGE(T43:T47,2)+LARGE(T43:T47,3)+LARGE(T43:T47,4)</f>
        <v>4553</v>
      </c>
      <c r="E40" s="12"/>
      <c r="F40" s="40"/>
      <c r="G40" s="5" t="s">
        <v>12</v>
      </c>
      <c r="H40" s="4"/>
      <c r="I40" s="4"/>
      <c r="J40" s="4"/>
      <c r="K40" s="35"/>
      <c r="L40" s="4"/>
      <c r="M40" s="4"/>
      <c r="N40" s="4"/>
      <c r="O40" s="4"/>
      <c r="P40" s="4"/>
      <c r="Q40" s="4"/>
      <c r="R40" s="6"/>
      <c r="S40" s="4"/>
      <c r="T40" s="82">
        <f>IF(X40&lt;&gt;0,+RANK(X40,X$8:X$119,0),0)</f>
        <v>0</v>
      </c>
    </row>
    <row r="41" spans="1:20" ht="14.1" customHeight="1">
      <c r="A41" s="83" t="s">
        <v>11</v>
      </c>
      <c r="B41" s="34" t="s">
        <v>15</v>
      </c>
      <c r="C41" s="84" t="s">
        <v>0</v>
      </c>
      <c r="D41" s="44" t="s">
        <v>1</v>
      </c>
      <c r="E41" s="26"/>
      <c r="F41" s="36"/>
      <c r="G41" s="25" t="s">
        <v>8</v>
      </c>
      <c r="H41" s="26"/>
      <c r="I41" s="25" t="s">
        <v>2</v>
      </c>
      <c r="J41" s="26"/>
      <c r="K41" s="36"/>
      <c r="L41" s="25" t="s">
        <v>9</v>
      </c>
      <c r="M41" s="26"/>
      <c r="N41" s="25" t="s">
        <v>3</v>
      </c>
      <c r="O41" s="26"/>
      <c r="P41" s="25" t="s">
        <v>10</v>
      </c>
      <c r="Q41" s="27"/>
      <c r="R41" s="27"/>
      <c r="S41" s="26"/>
      <c r="T41" s="21" t="s">
        <v>7</v>
      </c>
    </row>
    <row r="42" spans="1:20" ht="14.1" customHeight="1">
      <c r="A42" s="85"/>
      <c r="B42" s="113" t="s">
        <v>132</v>
      </c>
      <c r="C42" s="69"/>
      <c r="D42" s="45" t="s">
        <v>5</v>
      </c>
      <c r="E42" s="23" t="s">
        <v>6</v>
      </c>
      <c r="F42" s="37"/>
      <c r="G42" s="23" t="s">
        <v>5</v>
      </c>
      <c r="H42" s="23" t="s">
        <v>6</v>
      </c>
      <c r="I42" s="23" t="s">
        <v>5</v>
      </c>
      <c r="J42" s="23" t="s">
        <v>6</v>
      </c>
      <c r="K42" s="37"/>
      <c r="L42" s="23" t="s">
        <v>5</v>
      </c>
      <c r="M42" s="23" t="s">
        <v>6</v>
      </c>
      <c r="N42" s="23" t="s">
        <v>5</v>
      </c>
      <c r="O42" s="23" t="s">
        <v>6</v>
      </c>
      <c r="P42" s="30" t="s">
        <v>5</v>
      </c>
      <c r="Q42" s="31"/>
      <c r="R42" s="32"/>
      <c r="S42" s="23" t="s">
        <v>6</v>
      </c>
      <c r="T42" s="22"/>
    </row>
    <row r="43" spans="1:20" ht="14.1" customHeight="1">
      <c r="A43" s="49">
        <f>IF(T43&lt;&gt;0,+RANK(T43,T$11:T$119,0),0)</f>
        <v>31</v>
      </c>
      <c r="B43" s="111" t="s">
        <v>480</v>
      </c>
      <c r="C43" s="70"/>
      <c r="D43" s="99">
        <v>8.1</v>
      </c>
      <c r="E43" s="52">
        <f>IF(AND(D43&gt;0,D43&lt;11.3),INT(58.015*(11.5-D43)^1.81),0)</f>
        <v>531</v>
      </c>
      <c r="F43" s="52"/>
      <c r="G43" s="51"/>
      <c r="H43" s="52">
        <f>IF(G43&lt;&gt;0,INT(0.8465*((G43*100)-75)^1.42),0)</f>
        <v>0</v>
      </c>
      <c r="I43" s="51">
        <v>0</v>
      </c>
      <c r="J43" s="52">
        <f>IF(I43&lt;&gt;0,INT(0.14354*((I43*100)-220)^1.4),0)</f>
        <v>0</v>
      </c>
      <c r="K43" s="52"/>
      <c r="L43" s="51">
        <v>10.01</v>
      </c>
      <c r="M43" s="52">
        <f>IF(AND(L43&gt;1.53,L43&lt;&gt;"N"),INT(51.39*(L43-1.5)^1.05),0)</f>
        <v>486</v>
      </c>
      <c r="N43" s="51"/>
      <c r="O43" s="52">
        <f>IF(AND(N43&gt;10.15,N43&lt;&gt;"N"),INT(5.33*(N43-10)^1.1),0)</f>
        <v>0</v>
      </c>
      <c r="P43" s="53"/>
      <c r="Q43" s="54" t="s">
        <v>13</v>
      </c>
      <c r="R43" s="55"/>
      <c r="S43" s="52">
        <f>IF(AND(305.5&gt;60*P43+R43,P43&gt;0),INT(0.08713*(305.5-(60*P43+R43))^1.85),0)</f>
        <v>0</v>
      </c>
      <c r="T43" s="56">
        <f>SUM(E43,H43,J43,M43,O43,S43)</f>
        <v>1017</v>
      </c>
    </row>
    <row r="44" spans="1:20" ht="14.1" customHeight="1">
      <c r="A44" s="49">
        <f>IF(T44&lt;&gt;0,+RANK(T44,T$11:T$119,0),0)</f>
        <v>19</v>
      </c>
      <c r="B44" s="111" t="s">
        <v>481</v>
      </c>
      <c r="C44" s="70"/>
      <c r="D44" s="99">
        <v>8.66</v>
      </c>
      <c r="E44" s="52">
        <f t="shared" ref="E44:E47" si="4">IF(AND(D44&gt;0,D44&lt;11.3),INT(58.015*(11.5-D44)^1.81),0)</f>
        <v>383</v>
      </c>
      <c r="F44" s="52"/>
      <c r="G44" s="51"/>
      <c r="H44" s="52">
        <f>IF(G44&lt;&gt;0,INT(0.8465*((G44*100)-75)^1.42),0)</f>
        <v>0</v>
      </c>
      <c r="I44" s="51">
        <v>0</v>
      </c>
      <c r="J44" s="52">
        <f>IF(I44&lt;&gt;0,INT(0.14354*((I44*100)-220)^1.4),0)</f>
        <v>0</v>
      </c>
      <c r="K44" s="52"/>
      <c r="L44" s="51">
        <v>9.4</v>
      </c>
      <c r="M44" s="52">
        <f>IF(AND(L44&gt;1.53,L44&lt;&gt;"N"),INT(51.39*(L44-1.5)^1.05),0)</f>
        <v>450</v>
      </c>
      <c r="N44" s="51"/>
      <c r="O44" s="52">
        <f>IF(AND(N44&gt;10.15,N44&lt;&gt;"N"),INT(5.33*(N44-10)^1.1),0)</f>
        <v>0</v>
      </c>
      <c r="P44" s="53">
        <v>3</v>
      </c>
      <c r="Q44" s="54" t="s">
        <v>13</v>
      </c>
      <c r="R44" s="55">
        <v>29.43</v>
      </c>
      <c r="S44" s="52">
        <f>IF(AND(305.5&gt;60*P44+R44,P44&gt;0),INT(0.08713*(305.5-(60*P44+R44))^1.85),0)</f>
        <v>405</v>
      </c>
      <c r="T44" s="56">
        <f>SUM(E44,H44,J44,M44,O44,S44)</f>
        <v>1238</v>
      </c>
    </row>
    <row r="45" spans="1:20" ht="14.1" customHeight="1">
      <c r="A45" s="49">
        <f>IF(T45&lt;&gt;0,+RANK(T45,T$11:T$119,0),0)</f>
        <v>27</v>
      </c>
      <c r="B45" s="111" t="s">
        <v>482</v>
      </c>
      <c r="C45" s="70"/>
      <c r="D45" s="99">
        <v>9.1999999999999993</v>
      </c>
      <c r="E45" s="52">
        <f t="shared" si="4"/>
        <v>261</v>
      </c>
      <c r="F45" s="52"/>
      <c r="G45" s="51">
        <v>1.35</v>
      </c>
      <c r="H45" s="52">
        <f>IF(G45&lt;&gt;0,INT(0.8465*((G45*100)-75)^1.42),0)</f>
        <v>283</v>
      </c>
      <c r="I45" s="51"/>
      <c r="J45" s="52">
        <f>IF(I45&lt;&gt;0,INT(0.14354*((I45*100)-220)^1.4),0)</f>
        <v>0</v>
      </c>
      <c r="K45" s="52"/>
      <c r="L45" s="51">
        <v>8.09</v>
      </c>
      <c r="M45" s="52">
        <f>IF(AND(L45&gt;1.53,L45&lt;&gt;"N"),INT(51.39*(L45-1.5)^1.05),0)</f>
        <v>372</v>
      </c>
      <c r="N45" s="51"/>
      <c r="O45" s="52">
        <f>IF(AND(N45&gt;10.15,N45&lt;&gt;"N"),INT(5.33*(N45-10)^1.1),0)</f>
        <v>0</v>
      </c>
      <c r="P45" s="53">
        <v>4</v>
      </c>
      <c r="Q45" s="54" t="s">
        <v>13</v>
      </c>
      <c r="R45" s="55">
        <v>4.7</v>
      </c>
      <c r="S45" s="52">
        <f>IF(AND(305.5&gt;60*P45+R45,P45&gt;0),INT(0.08713*(305.5-(60*P45+R45))^1.85),0)</f>
        <v>173</v>
      </c>
      <c r="T45" s="56">
        <f>SUM(E45,H45,J45,M45,O45,S45)</f>
        <v>1089</v>
      </c>
    </row>
    <row r="46" spans="1:20" ht="14.1" customHeight="1">
      <c r="A46" s="49">
        <f>IF(T46&lt;&gt;0,+RANK(T46,T$11:T$119,0),0)</f>
        <v>20</v>
      </c>
      <c r="B46" s="111" t="s">
        <v>483</v>
      </c>
      <c r="C46" s="70"/>
      <c r="D46" s="99">
        <v>8.57</v>
      </c>
      <c r="E46" s="52">
        <f t="shared" si="4"/>
        <v>406</v>
      </c>
      <c r="F46" s="52"/>
      <c r="G46" s="51">
        <v>1.31</v>
      </c>
      <c r="H46" s="52">
        <f>IF(G46&lt;&gt;0,INT(0.8465*((G46*100)-75)^1.42),0)</f>
        <v>257</v>
      </c>
      <c r="I46" s="51"/>
      <c r="J46" s="52">
        <f>IF(I46&lt;&gt;0,INT(0.14354*((I46*100)-220)^1.4),0)</f>
        <v>0</v>
      </c>
      <c r="K46" s="52"/>
      <c r="L46" s="51"/>
      <c r="M46" s="52">
        <f>IF(AND(L46&gt;1.53,L46&lt;&gt;"N"),INT(51.39*(L46-1.5)^1.05),0)</f>
        <v>0</v>
      </c>
      <c r="N46" s="51">
        <v>38.880000000000003</v>
      </c>
      <c r="O46" s="52">
        <f>IF(AND(N46&gt;10.15,N46&lt;&gt;"N"),INT(5.33*(N46-10)^1.1),0)</f>
        <v>215</v>
      </c>
      <c r="P46" s="53">
        <v>3</v>
      </c>
      <c r="Q46" s="54" t="s">
        <v>13</v>
      </c>
      <c r="R46" s="55">
        <v>39.28</v>
      </c>
      <c r="S46" s="52">
        <f>IF(AND(305.5&gt;60*P46+R46,P46&gt;0),INT(0.08713*(305.5-(60*P46+R46))^1.85),0)</f>
        <v>331</v>
      </c>
      <c r="T46" s="56">
        <f>SUM(E46,H46,J46,M46,O46,S46)</f>
        <v>1209</v>
      </c>
    </row>
    <row r="47" spans="1:20" ht="14.1" customHeight="1" thickBot="1">
      <c r="A47" s="59">
        <f>IF(T47&lt;&gt;0,+RANK(T47,T$11:T$119,0),0)</f>
        <v>33</v>
      </c>
      <c r="B47" s="111" t="s">
        <v>484</v>
      </c>
      <c r="C47" s="71"/>
      <c r="D47" s="100">
        <v>9.42</v>
      </c>
      <c r="E47" s="62">
        <f t="shared" si="4"/>
        <v>218</v>
      </c>
      <c r="F47" s="62"/>
      <c r="G47" s="61">
        <v>1.35</v>
      </c>
      <c r="H47" s="62">
        <f>IF(G47&lt;&gt;0,INT(0.8465*((G47*100)-75)^1.42),0)</f>
        <v>283</v>
      </c>
      <c r="I47" s="61"/>
      <c r="J47" s="62">
        <f>IF(I47&lt;&gt;0,INT(0.14354*((I47*100)-220)^1.4),0)</f>
        <v>0</v>
      </c>
      <c r="K47" s="62"/>
      <c r="L47" s="61"/>
      <c r="M47" s="62">
        <f>IF(AND(L47&gt;1.53,L47&lt;&gt;"N"),INT(51.39*(L47-1.5)^1.05),0)</f>
        <v>0</v>
      </c>
      <c r="N47" s="61">
        <v>40.49</v>
      </c>
      <c r="O47" s="62">
        <f>IF(AND(N47&gt;10.15,N47&lt;&gt;"N"),INT(5.33*(N47-10)^1.1),0)</f>
        <v>228</v>
      </c>
      <c r="P47" s="63">
        <v>3</v>
      </c>
      <c r="Q47" s="64" t="s">
        <v>13</v>
      </c>
      <c r="R47" s="65">
        <v>51.72</v>
      </c>
      <c r="S47" s="62">
        <f>IF(AND(305.5&gt;60*P47+R47,P47&gt;0),INT(0.08713*(305.5-(60*P47+R47))^1.85),0)</f>
        <v>248</v>
      </c>
      <c r="T47" s="66">
        <f>SUM(E47,H47,J47,M47,O47,S47)</f>
        <v>977</v>
      </c>
    </row>
    <row r="48" spans="1:20" ht="14.1" customHeight="1" thickBot="1">
      <c r="A48" s="67" t="s">
        <v>16</v>
      </c>
      <c r="B48" s="47"/>
      <c r="C48" s="68"/>
      <c r="D48" s="13">
        <f>LARGE(T51:T55,1)+LARGE(T51:T55,2)+LARGE(T51:T55,3)+LARGE(T51:T55,4)</f>
        <v>4948</v>
      </c>
      <c r="E48" s="12"/>
      <c r="F48" s="40"/>
      <c r="G48" s="5" t="s">
        <v>12</v>
      </c>
      <c r="H48" s="4"/>
      <c r="I48" s="4"/>
      <c r="J48" s="4"/>
      <c r="K48" s="35"/>
      <c r="L48" s="4"/>
      <c r="M48" s="4"/>
      <c r="N48" s="4"/>
      <c r="O48" s="4"/>
      <c r="P48" s="4"/>
      <c r="Q48" s="4"/>
      <c r="R48" s="6"/>
      <c r="S48" s="4"/>
      <c r="T48" s="82">
        <f>IF(X48&lt;&gt;0,+RANK(X48,X$8:X$119,0),0)</f>
        <v>0</v>
      </c>
    </row>
    <row r="49" spans="1:20" ht="14.1" customHeight="1">
      <c r="A49" s="83" t="s">
        <v>11</v>
      </c>
      <c r="B49" s="34" t="s">
        <v>15</v>
      </c>
      <c r="C49" s="84" t="s">
        <v>0</v>
      </c>
      <c r="D49" s="44" t="s">
        <v>1</v>
      </c>
      <c r="E49" s="26"/>
      <c r="F49" s="36"/>
      <c r="G49" s="25" t="s">
        <v>8</v>
      </c>
      <c r="H49" s="26"/>
      <c r="I49" s="25" t="s">
        <v>2</v>
      </c>
      <c r="J49" s="26"/>
      <c r="K49" s="36"/>
      <c r="L49" s="25" t="s">
        <v>9</v>
      </c>
      <c r="M49" s="26"/>
      <c r="N49" s="25" t="s">
        <v>3</v>
      </c>
      <c r="O49" s="26"/>
      <c r="P49" s="25" t="s">
        <v>10</v>
      </c>
      <c r="Q49" s="27"/>
      <c r="R49" s="27"/>
      <c r="S49" s="26"/>
      <c r="T49" s="21" t="s">
        <v>7</v>
      </c>
    </row>
    <row r="50" spans="1:20" ht="14.1" customHeight="1">
      <c r="A50" s="85"/>
      <c r="B50" s="113" t="s">
        <v>254</v>
      </c>
      <c r="C50" s="69"/>
      <c r="D50" s="45" t="s">
        <v>5</v>
      </c>
      <c r="E50" s="23" t="s">
        <v>6</v>
      </c>
      <c r="F50" s="37"/>
      <c r="G50" s="23" t="s">
        <v>5</v>
      </c>
      <c r="H50" s="23" t="s">
        <v>6</v>
      </c>
      <c r="I50" s="23" t="s">
        <v>5</v>
      </c>
      <c r="J50" s="23" t="s">
        <v>6</v>
      </c>
      <c r="K50" s="37"/>
      <c r="L50" s="23" t="s">
        <v>5</v>
      </c>
      <c r="M50" s="23" t="s">
        <v>6</v>
      </c>
      <c r="N50" s="23" t="s">
        <v>5</v>
      </c>
      <c r="O50" s="23" t="s">
        <v>6</v>
      </c>
      <c r="P50" s="30" t="s">
        <v>5</v>
      </c>
      <c r="Q50" s="31"/>
      <c r="R50" s="32"/>
      <c r="S50" s="23" t="s">
        <v>6</v>
      </c>
      <c r="T50" s="22"/>
    </row>
    <row r="51" spans="1:20" ht="14.1" customHeight="1">
      <c r="A51" s="49">
        <f>IF(T51&lt;&gt;0,+RANK(T51,T$11:T$119,0),0)</f>
        <v>7</v>
      </c>
      <c r="B51" s="111" t="s">
        <v>485</v>
      </c>
      <c r="C51" s="70"/>
      <c r="D51" s="99">
        <v>8.25</v>
      </c>
      <c r="E51" s="52">
        <f>IF(AND(D51&gt;0,D51&lt;11.3),INT(58.015*(11.5-D51)^1.81),0)</f>
        <v>489</v>
      </c>
      <c r="F51" s="52"/>
      <c r="G51" s="51">
        <v>1.43</v>
      </c>
      <c r="H51" s="52">
        <f>IF(G51&lt;&gt;0,INT(0.8465*((G51*100)-75)^1.42),0)</f>
        <v>338</v>
      </c>
      <c r="I51" s="51"/>
      <c r="J51" s="52">
        <f>IF(I51&lt;&gt;0,INT(0.14354*((I51*100)-220)^1.4),0)</f>
        <v>0</v>
      </c>
      <c r="K51" s="52"/>
      <c r="L51" s="51">
        <v>9.33</v>
      </c>
      <c r="M51" s="52">
        <f>IF(AND(L51&gt;1.53,L51&lt;&gt;"N"),INT(51.39*(L51-1.5)^1.05),0)</f>
        <v>445</v>
      </c>
      <c r="N51" s="51"/>
      <c r="O51" s="52">
        <f>IF(AND(N51&gt;10.15,N51&lt;&gt;"N"),INT(5.33*(N51-10)^1.1),0)</f>
        <v>0</v>
      </c>
      <c r="P51" s="53">
        <v>4</v>
      </c>
      <c r="Q51" s="54" t="s">
        <v>13</v>
      </c>
      <c r="R51" s="55">
        <v>2.89</v>
      </c>
      <c r="S51" s="52">
        <f>IF(AND(305.5&gt;60*P51+R51,P51&gt;0),INT(0.08713*(305.5-(60*P51+R51))^1.85),0)</f>
        <v>183</v>
      </c>
      <c r="T51" s="56">
        <f>SUM(E51,H51,J51,M51,O51,S51)</f>
        <v>1455</v>
      </c>
    </row>
    <row r="52" spans="1:20" ht="14.1" customHeight="1">
      <c r="A52" s="49">
        <f>IF(T52&lt;&gt;0,+RANK(T52,T$11:T$119,0),0)</f>
        <v>28</v>
      </c>
      <c r="B52" s="111" t="s">
        <v>486</v>
      </c>
      <c r="C52" s="70"/>
      <c r="D52" s="99">
        <v>8.67</v>
      </c>
      <c r="E52" s="52">
        <f t="shared" ref="E52:E55" si="5">IF(AND(D52&gt;0,D52&lt;11.3),INT(58.015*(11.5-D52)^1.81),0)</f>
        <v>381</v>
      </c>
      <c r="F52" s="52"/>
      <c r="G52" s="51"/>
      <c r="H52" s="52">
        <f>IF(G52&lt;&gt;0,INT(0.8465*((G52*100)-75)^1.42),0)</f>
        <v>0</v>
      </c>
      <c r="I52" s="51">
        <v>3.6</v>
      </c>
      <c r="J52" s="52">
        <f>IF(I52&lt;&gt;0,INT(0.14354*((I52*100)-220)^1.4),0)</f>
        <v>145</v>
      </c>
      <c r="K52" s="52"/>
      <c r="L52" s="51"/>
      <c r="M52" s="52">
        <f>IF(AND(L52&gt;1.53,L52&lt;&gt;"N"),INT(51.39*(L52-1.5)^1.05),0)</f>
        <v>0</v>
      </c>
      <c r="N52" s="51">
        <v>41.52</v>
      </c>
      <c r="O52" s="52">
        <f>IF(AND(N52&gt;10.15,N52&lt;&gt;"N"),INT(5.33*(N52-10)^1.1),0)</f>
        <v>237</v>
      </c>
      <c r="P52" s="53">
        <v>3</v>
      </c>
      <c r="Q52" s="54" t="s">
        <v>13</v>
      </c>
      <c r="R52" s="55">
        <v>42.37</v>
      </c>
      <c r="S52" s="52">
        <f>IF(AND(305.5&gt;60*P52+R52,P52&gt;0),INT(0.08713*(305.5-(60*P52+R52))^1.85),0)</f>
        <v>310</v>
      </c>
      <c r="T52" s="56">
        <f>SUM(E52,H52,J52,M52,O52,S52)</f>
        <v>1073</v>
      </c>
    </row>
    <row r="53" spans="1:20" ht="14.1" customHeight="1">
      <c r="A53" s="49">
        <f>IF(T53&lt;&gt;0,+RANK(T53,T$11:T$119,0),0)</f>
        <v>30</v>
      </c>
      <c r="B53" s="111" t="s">
        <v>487</v>
      </c>
      <c r="C53" s="70"/>
      <c r="D53" s="99">
        <v>8.86</v>
      </c>
      <c r="E53" s="52">
        <f t="shared" si="5"/>
        <v>336</v>
      </c>
      <c r="F53" s="52"/>
      <c r="G53" s="51">
        <v>1.39</v>
      </c>
      <c r="H53" s="52">
        <f>IF(G53&lt;&gt;0,INT(0.8465*((G53*100)-75)^1.42),0)</f>
        <v>310</v>
      </c>
      <c r="I53" s="51"/>
      <c r="J53" s="52">
        <f>IF(I53&lt;&gt;0,INT(0.14354*((I53*100)-220)^1.4),0)</f>
        <v>0</v>
      </c>
      <c r="K53" s="52"/>
      <c r="L53" s="51"/>
      <c r="M53" s="52">
        <f>IF(AND(L53&gt;1.53,L53&lt;&gt;"N"),INT(51.39*(L53-1.5)^1.05),0)</f>
        <v>0</v>
      </c>
      <c r="N53" s="51">
        <v>35.64</v>
      </c>
      <c r="O53" s="52">
        <f>IF(AND(N53&gt;10.15,N53&lt;&gt;"N"),INT(5.33*(N53-10)^1.1),0)</f>
        <v>189</v>
      </c>
      <c r="P53" s="53">
        <v>4</v>
      </c>
      <c r="Q53" s="54" t="s">
        <v>13</v>
      </c>
      <c r="R53" s="55">
        <v>2.82</v>
      </c>
      <c r="S53" s="52">
        <f>IF(AND(305.5&gt;60*P53+R53,P53&gt;0),INT(0.08713*(305.5-(60*P53+R53))^1.85),0)</f>
        <v>184</v>
      </c>
      <c r="T53" s="56">
        <f>SUM(E53,H53,J53,M53,O53,S53)</f>
        <v>1019</v>
      </c>
    </row>
    <row r="54" spans="1:20" ht="14.1" customHeight="1">
      <c r="A54" s="49">
        <f>IF(T54&lt;&gt;0,+RANK(T54,T$11:T$119,0),0)</f>
        <v>9</v>
      </c>
      <c r="B54" s="111" t="s">
        <v>488</v>
      </c>
      <c r="C54" s="70"/>
      <c r="D54" s="99">
        <v>8.34</v>
      </c>
      <c r="E54" s="52">
        <f t="shared" si="5"/>
        <v>465</v>
      </c>
      <c r="F54" s="52"/>
      <c r="G54" s="51"/>
      <c r="H54" s="52">
        <f>IF(G54&lt;&gt;0,INT(0.8465*((G54*100)-75)^1.42),0)</f>
        <v>0</v>
      </c>
      <c r="I54" s="51">
        <v>3.54</v>
      </c>
      <c r="J54" s="52">
        <f>IF(I54&lt;&gt;0,INT(0.14354*((I54*100)-220)^1.4),0)</f>
        <v>136</v>
      </c>
      <c r="K54" s="52"/>
      <c r="L54" s="51">
        <v>7.57</v>
      </c>
      <c r="M54" s="52">
        <f>IF(AND(L54&gt;1.53,L54&lt;&gt;"N"),INT(51.39*(L54-1.5)^1.05),0)</f>
        <v>341</v>
      </c>
      <c r="N54" s="51"/>
      <c r="O54" s="52">
        <f>IF(AND(N54&gt;10.15,N54&lt;&gt;"N"),INT(5.33*(N54-10)^1.1),0)</f>
        <v>0</v>
      </c>
      <c r="P54" s="53">
        <v>3</v>
      </c>
      <c r="Q54" s="54" t="s">
        <v>13</v>
      </c>
      <c r="R54" s="55">
        <v>22.75</v>
      </c>
      <c r="S54" s="52">
        <f>IF(AND(305.5&gt;60*P54+R54,P54&gt;0),INT(0.08713*(305.5-(60*P54+R54))^1.85),0)</f>
        <v>459</v>
      </c>
      <c r="T54" s="56">
        <f>SUM(E54,H54,J54,M54,O54,S54)</f>
        <v>1401</v>
      </c>
    </row>
    <row r="55" spans="1:20" ht="14.1" customHeight="1" thickBot="1">
      <c r="A55" s="59">
        <f>IF(T55&lt;&gt;0,+RANK(T55,T$11:T$119,0),0)</f>
        <v>42</v>
      </c>
      <c r="B55" s="111" t="s">
        <v>489</v>
      </c>
      <c r="C55" s="71"/>
      <c r="D55" s="100">
        <v>9.91</v>
      </c>
      <c r="E55" s="62">
        <f t="shared" si="5"/>
        <v>134</v>
      </c>
      <c r="F55" s="62"/>
      <c r="G55" s="61"/>
      <c r="H55" s="62">
        <f>IF(G55&lt;&gt;0,INT(0.8465*((G55*100)-75)^1.42),0)</f>
        <v>0</v>
      </c>
      <c r="I55" s="61">
        <v>0</v>
      </c>
      <c r="J55" s="62">
        <f>IF(I55&lt;&gt;0,INT(0.14354*((I55*100)-220)^1.4),0)</f>
        <v>0</v>
      </c>
      <c r="K55" s="62"/>
      <c r="L55" s="61"/>
      <c r="M55" s="62">
        <f>IF(AND(L55&gt;1.53,L55&lt;&gt;"N"),INT(51.39*(L55-1.5)^1.05),0)</f>
        <v>0</v>
      </c>
      <c r="N55" s="61">
        <v>33.39</v>
      </c>
      <c r="O55" s="62">
        <f>IF(AND(N55&gt;10.15,N55&lt;&gt;"N"),INT(5.33*(N55-10)^1.1),0)</f>
        <v>170</v>
      </c>
      <c r="P55" s="63">
        <v>3</v>
      </c>
      <c r="Q55" s="64" t="s">
        <v>13</v>
      </c>
      <c r="R55" s="65">
        <v>43.98</v>
      </c>
      <c r="S55" s="62">
        <f>IF(AND(305.5&gt;60*P55+R55,P55&gt;0),INT(0.08713*(305.5-(60*P55+R55))^1.85),0)</f>
        <v>299</v>
      </c>
      <c r="T55" s="66">
        <f>SUM(E55,H55,J55,M55,O55,S55)</f>
        <v>603</v>
      </c>
    </row>
    <row r="56" spans="1:20" ht="14.1" customHeight="1" thickBot="1">
      <c r="A56" s="67" t="s">
        <v>16</v>
      </c>
      <c r="B56" s="47"/>
      <c r="C56" s="68"/>
      <c r="D56" s="13">
        <f>LARGE(T59:T63,1)+LARGE(T59:T63,2)+LARGE(T59:T63,3)+LARGE(T59:T63,4)</f>
        <v>4502</v>
      </c>
      <c r="E56" s="12"/>
      <c r="F56" s="40"/>
      <c r="G56" s="5" t="s">
        <v>12</v>
      </c>
      <c r="H56" s="4"/>
      <c r="I56" s="4"/>
      <c r="J56" s="4"/>
      <c r="K56" s="35"/>
      <c r="L56" s="4"/>
      <c r="M56" s="4"/>
      <c r="N56" s="4"/>
      <c r="O56" s="4"/>
      <c r="P56" s="4"/>
      <c r="Q56" s="4"/>
      <c r="R56" s="6"/>
      <c r="S56" s="4"/>
      <c r="T56" s="82">
        <f>IF(X56&lt;&gt;0,+RANK(X56,X$8:X$119,0),0)</f>
        <v>0</v>
      </c>
    </row>
    <row r="57" spans="1:20" ht="14.1" customHeight="1">
      <c r="A57" s="83" t="s">
        <v>11</v>
      </c>
      <c r="B57" s="34" t="s">
        <v>15</v>
      </c>
      <c r="C57" s="84" t="s">
        <v>0</v>
      </c>
      <c r="D57" s="44" t="s">
        <v>1</v>
      </c>
      <c r="E57" s="26"/>
      <c r="F57" s="36"/>
      <c r="G57" s="25" t="s">
        <v>8</v>
      </c>
      <c r="H57" s="26"/>
      <c r="I57" s="25" t="s">
        <v>2</v>
      </c>
      <c r="J57" s="26"/>
      <c r="K57" s="36"/>
      <c r="L57" s="25" t="s">
        <v>9</v>
      </c>
      <c r="M57" s="26"/>
      <c r="N57" s="25" t="s">
        <v>3</v>
      </c>
      <c r="O57" s="26"/>
      <c r="P57" s="25" t="s">
        <v>10</v>
      </c>
      <c r="Q57" s="27"/>
      <c r="R57" s="27"/>
      <c r="S57" s="26"/>
      <c r="T57" s="21" t="s">
        <v>7</v>
      </c>
    </row>
    <row r="58" spans="1:20" ht="14.1" customHeight="1">
      <c r="A58" s="85"/>
      <c r="B58" s="113" t="s">
        <v>144</v>
      </c>
      <c r="C58" s="69"/>
      <c r="D58" s="45" t="s">
        <v>5</v>
      </c>
      <c r="E58" s="23" t="s">
        <v>6</v>
      </c>
      <c r="F58" s="37"/>
      <c r="G58" s="23" t="s">
        <v>5</v>
      </c>
      <c r="H58" s="23" t="s">
        <v>6</v>
      </c>
      <c r="I58" s="23" t="s">
        <v>5</v>
      </c>
      <c r="J58" s="23" t="s">
        <v>6</v>
      </c>
      <c r="K58" s="37"/>
      <c r="L58" s="23" t="s">
        <v>5</v>
      </c>
      <c r="M58" s="23" t="s">
        <v>6</v>
      </c>
      <c r="N58" s="23" t="s">
        <v>5</v>
      </c>
      <c r="O58" s="23" t="s">
        <v>6</v>
      </c>
      <c r="P58" s="30" t="s">
        <v>5</v>
      </c>
      <c r="Q58" s="31"/>
      <c r="R58" s="32"/>
      <c r="S58" s="23" t="s">
        <v>6</v>
      </c>
      <c r="T58" s="22"/>
    </row>
    <row r="59" spans="1:20" ht="14.1" customHeight="1">
      <c r="A59" s="49">
        <f>IF(T59&lt;&gt;0,+RANK(T59,T$11:T$119,0),0)</f>
        <v>25</v>
      </c>
      <c r="B59" s="111" t="s">
        <v>490</v>
      </c>
      <c r="C59" s="70"/>
      <c r="D59" s="99">
        <v>8.91</v>
      </c>
      <c r="E59" s="52">
        <f>IF(AND(D59&gt;0,D59&lt;11.3),INT(58.015*(11.5-D59)^1.81),0)</f>
        <v>324</v>
      </c>
      <c r="F59" s="52"/>
      <c r="G59" s="51">
        <v>1.55</v>
      </c>
      <c r="H59" s="52">
        <f>IF(G59&lt;&gt;0,INT(0.8465*((G59*100)-75)^1.42),0)</f>
        <v>426</v>
      </c>
      <c r="I59" s="51"/>
      <c r="J59" s="52">
        <f>IF(I59&lt;&gt;0,INT(0.14354*((I59*100)-220)^1.4),0)</f>
        <v>0</v>
      </c>
      <c r="K59" s="52"/>
      <c r="L59" s="51">
        <v>6.07</v>
      </c>
      <c r="M59" s="52">
        <f>IF(AND(L59&gt;1.53,L59&lt;&gt;"N"),INT(51.39*(L59-1.5)^1.05),0)</f>
        <v>253</v>
      </c>
      <c r="N59" s="51"/>
      <c r="O59" s="52">
        <f>IF(AND(N59&gt;10.15,N59&lt;&gt;"N"),INT(5.33*(N59-10)^1.1),0)</f>
        <v>0</v>
      </c>
      <c r="P59" s="53">
        <v>4</v>
      </c>
      <c r="Q59" s="54" t="s">
        <v>13</v>
      </c>
      <c r="R59" s="55">
        <v>17.12</v>
      </c>
      <c r="S59" s="52">
        <f>IF(AND(305.5&gt;60*P59+R59,P59&gt;0),INT(0.08713*(305.5-(60*P59+R59))^1.85),0)</f>
        <v>113</v>
      </c>
      <c r="T59" s="56">
        <f>SUM(E59,H59,J59,M59,O59,S59)</f>
        <v>1116</v>
      </c>
    </row>
    <row r="60" spans="1:20" ht="14.1" customHeight="1">
      <c r="A60" s="49">
        <f>IF(T60&lt;&gt;0,+RANK(T60,T$11:T$119,0),0)</f>
        <v>14</v>
      </c>
      <c r="B60" s="114" t="s">
        <v>491</v>
      </c>
      <c r="C60" s="70"/>
      <c r="D60" s="99">
        <v>8.92</v>
      </c>
      <c r="E60" s="52">
        <f t="shared" ref="E60:E63" si="6">IF(AND(D60&gt;0,D60&lt;11.3),INT(58.015*(11.5-D60)^1.81),0)</f>
        <v>322</v>
      </c>
      <c r="F60" s="52"/>
      <c r="G60" s="51"/>
      <c r="H60" s="52">
        <f>IF(G60&lt;&gt;0,INT(0.8465*((G60*100)-75)^1.42),0)</f>
        <v>0</v>
      </c>
      <c r="I60" s="51">
        <v>4.08</v>
      </c>
      <c r="J60" s="52">
        <f>IF(I60&lt;&gt;0,INT(0.14354*((I60*100)-220)^1.4),0)</f>
        <v>219</v>
      </c>
      <c r="K60" s="52"/>
      <c r="L60" s="51">
        <v>8.18</v>
      </c>
      <c r="M60" s="52">
        <f>IF(AND(L60&gt;1.53,L60&lt;&gt;"N"),INT(51.39*(L60-1.5)^1.05),0)</f>
        <v>377</v>
      </c>
      <c r="N60" s="51"/>
      <c r="O60" s="52">
        <f>IF(AND(N60&gt;10.15,N60&lt;&gt;"N"),INT(5.33*(N60-10)^1.1),0)</f>
        <v>0</v>
      </c>
      <c r="P60" s="53">
        <v>3</v>
      </c>
      <c r="Q60" s="54" t="s">
        <v>13</v>
      </c>
      <c r="R60" s="55">
        <v>33.18</v>
      </c>
      <c r="S60" s="52">
        <f>IF(AND(305.5&gt;60*P60+R60,P60&gt;0),INT(0.08713*(305.5-(60*P60+R60))^1.85),0)</f>
        <v>376</v>
      </c>
      <c r="T60" s="56">
        <f>SUM(E60,H60,J60,M60,O60,S60)</f>
        <v>1294</v>
      </c>
    </row>
    <row r="61" spans="1:20" ht="14.1" customHeight="1">
      <c r="A61" s="49">
        <f>IF(T61&lt;&gt;0,+RANK(T61,T$11:T$119,0),0)</f>
        <v>23</v>
      </c>
      <c r="B61" s="111" t="s">
        <v>492</v>
      </c>
      <c r="C61" s="70"/>
      <c r="D61" s="99">
        <v>9.42</v>
      </c>
      <c r="E61" s="52">
        <f t="shared" si="6"/>
        <v>218</v>
      </c>
      <c r="F61" s="52"/>
      <c r="G61" s="51">
        <v>1.27</v>
      </c>
      <c r="H61" s="52">
        <f>IF(G61&lt;&gt;0,INT(0.8465*((G61*100)-75)^1.42),0)</f>
        <v>231</v>
      </c>
      <c r="I61" s="51"/>
      <c r="J61" s="52">
        <f>IF(I61&lt;&gt;0,INT(0.14354*((I61*100)-220)^1.4),0)</f>
        <v>0</v>
      </c>
      <c r="K61" s="52"/>
      <c r="L61" s="51"/>
      <c r="M61" s="52">
        <f>IF(AND(L61&gt;1.53,L61&lt;&gt;"N"),INT(51.39*(L61-1.5)^1.05),0)</f>
        <v>0</v>
      </c>
      <c r="N61" s="51">
        <v>42.52</v>
      </c>
      <c r="O61" s="52">
        <f>IF(AND(N61&gt;10.15,N61&lt;&gt;"N"),INT(5.33*(N61-10)^1.1),0)</f>
        <v>245</v>
      </c>
      <c r="P61" s="53">
        <v>3</v>
      </c>
      <c r="Q61" s="54" t="s">
        <v>13</v>
      </c>
      <c r="R61" s="55">
        <v>20.149999999999999</v>
      </c>
      <c r="S61" s="52">
        <f>IF(AND(305.5&gt;60*P61+R61,P61&gt;0),INT(0.08713*(305.5-(60*P61+R61))^1.85),0)</f>
        <v>480</v>
      </c>
      <c r="T61" s="56">
        <f>SUM(E61,H61,J61,M61,O61,S61)</f>
        <v>1174</v>
      </c>
    </row>
    <row r="62" spans="1:20" ht="14.1" customHeight="1">
      <c r="A62" s="49">
        <f>IF(T62&lt;&gt;0,+RANK(T62,T$11:T$119,0),0)</f>
        <v>40</v>
      </c>
      <c r="B62" s="114" t="s">
        <v>493</v>
      </c>
      <c r="C62" s="70"/>
      <c r="D62" s="99">
        <v>8.94</v>
      </c>
      <c r="E62" s="52">
        <f t="shared" si="6"/>
        <v>318</v>
      </c>
      <c r="F62" s="52"/>
      <c r="G62" s="51">
        <v>1.27</v>
      </c>
      <c r="H62" s="52">
        <f>IF(G62&lt;&gt;0,INT(0.8465*((G62*100)-75)^1.42),0)</f>
        <v>231</v>
      </c>
      <c r="I62" s="51"/>
      <c r="J62" s="52">
        <f>IF(I62&lt;&gt;0,INT(0.14354*((I62*100)-220)^1.4),0)</f>
        <v>0</v>
      </c>
      <c r="K62" s="52"/>
      <c r="L62" s="51"/>
      <c r="M62" s="52">
        <f>IF(AND(L62&gt;1.53,L62&lt;&gt;"N"),INT(51.39*(L62-1.5)^1.05),0)</f>
        <v>0</v>
      </c>
      <c r="N62" s="51">
        <v>40.51</v>
      </c>
      <c r="O62" s="52">
        <f>IF(AND(N62&gt;10.15,N62&lt;&gt;"N"),INT(5.33*(N62-10)^1.1),0)</f>
        <v>228</v>
      </c>
      <c r="P62" s="53">
        <v>4</v>
      </c>
      <c r="Q62" s="54" t="s">
        <v>13</v>
      </c>
      <c r="R62" s="55">
        <v>12.07</v>
      </c>
      <c r="S62" s="52">
        <f>IF(AND(305.5&gt;60*P62+R62,P62&gt;0),INT(0.08713*(305.5-(60*P62+R62))^1.85),0)</f>
        <v>136</v>
      </c>
      <c r="T62" s="56">
        <f>SUM(E62,H62,J62,M62,O62,S62)</f>
        <v>913</v>
      </c>
    </row>
    <row r="63" spans="1:20" ht="14.1" customHeight="1" thickBot="1">
      <c r="A63" s="59">
        <f>IF(T63&lt;&gt;0,+RANK(T63,T$11:T$119,0),0)</f>
        <v>38</v>
      </c>
      <c r="B63" s="111" t="s">
        <v>494</v>
      </c>
      <c r="C63" s="71"/>
      <c r="D63" s="100">
        <v>9.35</v>
      </c>
      <c r="E63" s="62">
        <f t="shared" si="6"/>
        <v>231</v>
      </c>
      <c r="F63" s="62"/>
      <c r="G63" s="61"/>
      <c r="H63" s="62">
        <f>IF(G63&lt;&gt;0,INT(0.8465*((G63*100)-75)^1.42),0)</f>
        <v>0</v>
      </c>
      <c r="I63" s="61">
        <v>3.56</v>
      </c>
      <c r="J63" s="62">
        <f>IF(I63&lt;&gt;0,INT(0.14354*((I63*100)-220)^1.4),0)</f>
        <v>139</v>
      </c>
      <c r="K63" s="62"/>
      <c r="L63" s="61"/>
      <c r="M63" s="62">
        <f>IF(AND(L63&gt;1.53,L63&lt;&gt;"N"),INT(51.39*(L63-1.5)^1.05),0)</f>
        <v>0</v>
      </c>
      <c r="N63" s="61">
        <v>49.14</v>
      </c>
      <c r="O63" s="62">
        <f>IF(AND(N63&gt;10.15,N63&lt;&gt;"N"),INT(5.33*(N63-10)^1.1),0)</f>
        <v>301</v>
      </c>
      <c r="P63" s="63">
        <v>3</v>
      </c>
      <c r="Q63" s="64" t="s">
        <v>13</v>
      </c>
      <c r="R63" s="65">
        <v>51.91</v>
      </c>
      <c r="S63" s="62">
        <f>IF(AND(305.5&gt;60*P63+R63,P63&gt;0),INT(0.08713*(305.5-(60*P63+R63))^1.85),0)</f>
        <v>247</v>
      </c>
      <c r="T63" s="66">
        <f>SUM(E63,H63,J63,M63,O63,S63)</f>
        <v>918</v>
      </c>
    </row>
    <row r="64" spans="1:20" ht="14.1" customHeight="1" thickBot="1">
      <c r="A64" s="67" t="s">
        <v>16</v>
      </c>
      <c r="B64" s="47"/>
      <c r="C64" s="68"/>
      <c r="D64" s="13">
        <f>LARGE(T67:T71,1)+LARGE(T67:T71,2)+LARGE(T67:T71,3)+LARGE(T67:T71,4)</f>
        <v>4355</v>
      </c>
      <c r="E64" s="12"/>
      <c r="F64" s="40"/>
      <c r="G64" s="5" t="s">
        <v>12</v>
      </c>
      <c r="H64" s="4"/>
      <c r="I64" s="4"/>
      <c r="J64" s="4"/>
      <c r="K64" s="35"/>
      <c r="L64" s="4"/>
      <c r="M64" s="4"/>
      <c r="N64" s="4"/>
      <c r="O64" s="4"/>
      <c r="P64" s="4"/>
      <c r="Q64" s="4"/>
      <c r="R64" s="6"/>
      <c r="S64" s="4"/>
      <c r="T64" s="82">
        <f>IF(X64&lt;&gt;0,+RANK(X64,X$8:X$119,0),0)</f>
        <v>0</v>
      </c>
    </row>
    <row r="65" spans="1:20" ht="14.1" customHeight="1">
      <c r="A65" s="83"/>
      <c r="B65" s="34" t="s">
        <v>15</v>
      </c>
      <c r="C65" s="84" t="s">
        <v>0</v>
      </c>
      <c r="D65" s="44" t="s">
        <v>1</v>
      </c>
      <c r="E65" s="26"/>
      <c r="F65" s="36"/>
      <c r="G65" s="25" t="s">
        <v>8</v>
      </c>
      <c r="H65" s="26"/>
      <c r="I65" s="25" t="s">
        <v>2</v>
      </c>
      <c r="J65" s="26"/>
      <c r="K65" s="36"/>
      <c r="L65" s="25" t="s">
        <v>9</v>
      </c>
      <c r="M65" s="26"/>
      <c r="N65" s="25" t="s">
        <v>3</v>
      </c>
      <c r="O65" s="26"/>
      <c r="P65" s="25" t="s">
        <v>10</v>
      </c>
      <c r="Q65" s="27"/>
      <c r="R65" s="27"/>
      <c r="S65" s="26"/>
      <c r="T65" s="21" t="s">
        <v>7</v>
      </c>
    </row>
    <row r="66" spans="1:20" ht="14.1" customHeight="1">
      <c r="A66" s="85" t="s">
        <v>11</v>
      </c>
      <c r="B66" s="113" t="s">
        <v>149</v>
      </c>
      <c r="C66" s="69"/>
      <c r="D66" s="45" t="s">
        <v>5</v>
      </c>
      <c r="E66" s="23" t="s">
        <v>6</v>
      </c>
      <c r="F66" s="37"/>
      <c r="G66" s="23" t="s">
        <v>5</v>
      </c>
      <c r="H66" s="23" t="s">
        <v>6</v>
      </c>
      <c r="I66" s="23" t="s">
        <v>5</v>
      </c>
      <c r="J66" s="23" t="s">
        <v>6</v>
      </c>
      <c r="K66" s="37"/>
      <c r="L66" s="23" t="s">
        <v>5</v>
      </c>
      <c r="M66" s="23" t="s">
        <v>6</v>
      </c>
      <c r="N66" s="23" t="s">
        <v>5</v>
      </c>
      <c r="O66" s="23" t="s">
        <v>6</v>
      </c>
      <c r="P66" s="30" t="s">
        <v>5</v>
      </c>
      <c r="Q66" s="31"/>
      <c r="R66" s="32"/>
      <c r="S66" s="23" t="s">
        <v>6</v>
      </c>
      <c r="T66" s="22"/>
    </row>
    <row r="67" spans="1:20" ht="14.1" customHeight="1">
      <c r="A67" s="49">
        <f>IF(T67&lt;&gt;0,+RANK(T67,T$11:T$119,0),0)</f>
        <v>37</v>
      </c>
      <c r="B67" s="111" t="s">
        <v>495</v>
      </c>
      <c r="C67" s="70"/>
      <c r="D67" s="99">
        <v>9.2799999999999994</v>
      </c>
      <c r="E67" s="52">
        <f>IF(AND(D67&gt;0,D67&lt;11.3),INT(58.015*(11.5-D67)^1.81),0)</f>
        <v>245</v>
      </c>
      <c r="F67" s="52"/>
      <c r="G67" s="51"/>
      <c r="H67" s="52">
        <f>IF(G67&lt;&gt;0,INT(0.8465*((G67*100)-75)^1.42),0)</f>
        <v>0</v>
      </c>
      <c r="I67" s="51">
        <v>3.76</v>
      </c>
      <c r="J67" s="52">
        <f>IF(I67&lt;&gt;0,INT(0.14354*((I67*100)-220)^1.4),0)</f>
        <v>168</v>
      </c>
      <c r="K67" s="52"/>
      <c r="L67" s="51"/>
      <c r="M67" s="52">
        <f>IF(AND(L67&gt;1.53,L67&lt;&gt;"N"),INT(51.39*(L67-1.5)^1.05),0)</f>
        <v>0</v>
      </c>
      <c r="N67" s="51">
        <v>43.46</v>
      </c>
      <c r="O67" s="52">
        <f>IF(AND(N67&gt;10.15,N67&lt;&gt;"N"),INT(5.33*(N67-10)^1.1),0)</f>
        <v>253</v>
      </c>
      <c r="P67" s="53">
        <v>3</v>
      </c>
      <c r="Q67" s="54" t="s">
        <v>13</v>
      </c>
      <c r="R67" s="55">
        <v>49.35</v>
      </c>
      <c r="S67" s="52">
        <f>IF(AND(305.5&gt;60*P67+R67,P67&gt;0),INT(0.08713*(305.5-(60*P67+R67))^1.85),0)</f>
        <v>263</v>
      </c>
      <c r="T67" s="56">
        <f>SUM(E67,H67,J67,M67,O67,S67)</f>
        <v>929</v>
      </c>
    </row>
    <row r="68" spans="1:20" ht="14.1" customHeight="1">
      <c r="A68" s="49">
        <f>IF(T68&lt;&gt;0,+RANK(T68,T$11:T$119,0),0)</f>
        <v>32</v>
      </c>
      <c r="B68" s="111" t="s">
        <v>496</v>
      </c>
      <c r="C68" s="70"/>
      <c r="D68" s="99">
        <v>8.8800000000000008</v>
      </c>
      <c r="E68" s="52">
        <f t="shared" ref="E68:E71" si="7">IF(AND(D68&gt;0,D68&lt;11.3),INT(58.015*(11.5-D68)^1.81),0)</f>
        <v>331</v>
      </c>
      <c r="F68" s="52"/>
      <c r="G68" s="51">
        <v>1.31</v>
      </c>
      <c r="H68" s="52">
        <f>IF(G68&lt;&gt;0,INT(0.8465*((G68*100)-75)^1.42),0)</f>
        <v>257</v>
      </c>
      <c r="I68" s="51"/>
      <c r="J68" s="52">
        <f>IF(I68&lt;&gt;0,INT(0.14354*((I68*100)-220)^1.4),0)</f>
        <v>0</v>
      </c>
      <c r="K68" s="52"/>
      <c r="L68" s="51">
        <v>8.5299999999999994</v>
      </c>
      <c r="M68" s="52">
        <f>IF(AND(L68&gt;1.53,L68&lt;&gt;"N"),INT(51.39*(L68-1.5)^1.05),0)</f>
        <v>398</v>
      </c>
      <c r="N68" s="51"/>
      <c r="O68" s="52">
        <f>IF(AND(N68&gt;10.15,N68&lt;&gt;"N"),INT(5.33*(N68-10)^1.1),0)</f>
        <v>0</v>
      </c>
      <c r="P68" s="53"/>
      <c r="Q68" s="54"/>
      <c r="R68" s="55"/>
      <c r="S68" s="52">
        <f>IF(AND(305.5&gt;60*P68+R68,P68&gt;0),INT(0.08713*(305.5-(60*P68+R68))^1.85),0)</f>
        <v>0</v>
      </c>
      <c r="T68" s="56">
        <f>SUM(E68,H68,J68,M68,O68,S68)</f>
        <v>986</v>
      </c>
    </row>
    <row r="69" spans="1:20" ht="14.1" customHeight="1">
      <c r="A69" s="49">
        <f>IF(T69&lt;&gt;0,+RANK(T69,T$11:T$119,0),0)</f>
        <v>10</v>
      </c>
      <c r="B69" s="111" t="s">
        <v>497</v>
      </c>
      <c r="C69" s="70"/>
      <c r="D69" s="99">
        <v>7.95</v>
      </c>
      <c r="E69" s="52">
        <f t="shared" si="7"/>
        <v>574</v>
      </c>
      <c r="F69" s="52"/>
      <c r="G69" s="51">
        <v>1.51</v>
      </c>
      <c r="H69" s="52">
        <f>IF(G69&lt;&gt;0,INT(0.8465*((G69*100)-75)^1.42),0)</f>
        <v>396</v>
      </c>
      <c r="I69" s="51"/>
      <c r="J69" s="52">
        <f>IF(I69&lt;&gt;0,INT(0.14354*((I69*100)-220)^1.4),0)</f>
        <v>0</v>
      </c>
      <c r="K69" s="52"/>
      <c r="L69" s="51"/>
      <c r="M69" s="52">
        <f>IF(AND(L69&gt;1.53,L69&lt;&gt;"N"),INT(51.39*(L69-1.5)^1.05),0)</f>
        <v>0</v>
      </c>
      <c r="N69" s="51">
        <v>59.32</v>
      </c>
      <c r="O69" s="52">
        <f>IF(AND(N69&gt;10.15,N69&lt;&gt;"N"),INT(5.33*(N69-10)^1.1),0)</f>
        <v>388</v>
      </c>
      <c r="P69" s="53"/>
      <c r="Q69" s="54" t="s">
        <v>13</v>
      </c>
      <c r="R69" s="55"/>
      <c r="S69" s="52">
        <f>IF(AND(305.5&gt;60*P69+R69,P69&gt;0),INT(0.08713*(305.5-(60*P69+R69))^1.85),0)</f>
        <v>0</v>
      </c>
      <c r="T69" s="56">
        <f>SUM(E69,H69,J69,M69,O69,S69)</f>
        <v>1358</v>
      </c>
    </row>
    <row r="70" spans="1:20" ht="14.1" customHeight="1">
      <c r="A70" s="49">
        <f>IF(T70&lt;&gt;0,+RANK(T70,T$11:T$119,0),0)</f>
        <v>35</v>
      </c>
      <c r="B70" s="111" t="s">
        <v>498</v>
      </c>
      <c r="C70" s="70"/>
      <c r="D70" s="99">
        <v>9.0500000000000007</v>
      </c>
      <c r="E70" s="52">
        <f t="shared" si="7"/>
        <v>293</v>
      </c>
      <c r="F70" s="52"/>
      <c r="G70" s="51"/>
      <c r="H70" s="52">
        <f>IF(G70&lt;&gt;0,INT(0.8465*((G70*100)-75)^1.42),0)</f>
        <v>0</v>
      </c>
      <c r="I70" s="51">
        <v>3.58</v>
      </c>
      <c r="J70" s="52">
        <f>IF(I70&lt;&gt;0,INT(0.14354*((I70*100)-220)^1.4),0)</f>
        <v>142</v>
      </c>
      <c r="K70" s="52"/>
      <c r="L70" s="51"/>
      <c r="M70" s="52">
        <f>IF(AND(L70&gt;1.53,L70&lt;&gt;"N"),INT(51.39*(L70-1.5)^1.05),0)</f>
        <v>0</v>
      </c>
      <c r="N70" s="51">
        <v>54.67</v>
      </c>
      <c r="O70" s="52">
        <f>IF(AND(N70&gt;10.15,N70&lt;&gt;"N"),INT(5.33*(N70-10)^1.1),0)</f>
        <v>348</v>
      </c>
      <c r="P70" s="53">
        <v>4</v>
      </c>
      <c r="Q70" s="54" t="s">
        <v>13</v>
      </c>
      <c r="R70" s="55">
        <v>7.02</v>
      </c>
      <c r="S70" s="52">
        <f>IF(AND(305.5&gt;60*P70+R70,P70&gt;0),INT(0.08713*(305.5-(60*P70+R70))^1.85),0)</f>
        <v>161</v>
      </c>
      <c r="T70" s="56">
        <f>SUM(E70,H70,J70,M70,O70,S70)</f>
        <v>944</v>
      </c>
    </row>
    <row r="71" spans="1:20" ht="14.1" customHeight="1" thickBot="1">
      <c r="A71" s="59">
        <f>IF(T71&lt;&gt;0,+RANK(T71,T$11:T$119,0),0)</f>
        <v>29</v>
      </c>
      <c r="B71" s="111" t="s">
        <v>499</v>
      </c>
      <c r="C71" s="71"/>
      <c r="D71" s="100">
        <v>8.81</v>
      </c>
      <c r="E71" s="62">
        <f t="shared" si="7"/>
        <v>347</v>
      </c>
      <c r="F71" s="62"/>
      <c r="G71" s="61"/>
      <c r="H71" s="62">
        <f>IF(G71&lt;&gt;0,INT(0.8465*((G71*100)-75)^1.42),0)</f>
        <v>0</v>
      </c>
      <c r="I71" s="61">
        <v>3.9</v>
      </c>
      <c r="J71" s="62">
        <f>IF(I71&lt;&gt;0,INT(0.14354*((I71*100)-220)^1.4),0)</f>
        <v>190</v>
      </c>
      <c r="K71" s="62"/>
      <c r="L71" s="61">
        <v>7.26</v>
      </c>
      <c r="M71" s="62">
        <f>IF(AND(L71&gt;1.53,L71&lt;&gt;"N"),INT(51.39*(L71-1.5)^1.05),0)</f>
        <v>323</v>
      </c>
      <c r="N71" s="61"/>
      <c r="O71" s="62">
        <f>IF(AND(N71&gt;10.15,N71&lt;&gt;"N"),INT(5.33*(N71-10)^1.1),0)</f>
        <v>0</v>
      </c>
      <c r="P71" s="63">
        <v>3</v>
      </c>
      <c r="Q71" s="64" t="s">
        <v>13</v>
      </c>
      <c r="R71" s="65">
        <v>58.58</v>
      </c>
      <c r="S71" s="62">
        <f>IF(AND(305.5&gt;60*P71+R71,P71&gt;0),INT(0.08713*(305.5-(60*P71+R71))^1.85),0)</f>
        <v>207</v>
      </c>
      <c r="T71" s="66">
        <f>SUM(E71,H71,J71,M71,O71,S71)</f>
        <v>1067</v>
      </c>
    </row>
    <row r="72" spans="1:20" ht="14.1" customHeight="1" thickBot="1">
      <c r="A72" s="67" t="s">
        <v>16</v>
      </c>
      <c r="B72" s="47"/>
      <c r="C72" s="68"/>
      <c r="D72" s="13">
        <f>LARGE(T75:T79,1)+LARGE(T75:T79,2)+LARGE(T75:T79,3)+LARGE(T75:T79,4)</f>
        <v>5332</v>
      </c>
      <c r="E72" s="12"/>
      <c r="F72" s="40"/>
      <c r="G72" s="5" t="s">
        <v>12</v>
      </c>
      <c r="H72" s="4"/>
      <c r="I72" s="4"/>
      <c r="J72" s="4"/>
      <c r="K72" s="35"/>
      <c r="L72" s="4"/>
      <c r="M72" s="4"/>
      <c r="N72" s="4"/>
      <c r="O72" s="4"/>
      <c r="P72" s="4"/>
      <c r="Q72" s="4"/>
      <c r="R72" s="6"/>
      <c r="S72" s="4"/>
      <c r="T72" s="82">
        <f>IF(X72&lt;&gt;0,+RANK(X72,X$8:X$119,0),0)</f>
        <v>0</v>
      </c>
    </row>
    <row r="73" spans="1:20" ht="14.1" customHeight="1">
      <c r="A73" s="83" t="s">
        <v>11</v>
      </c>
      <c r="B73" s="34" t="s">
        <v>15</v>
      </c>
      <c r="C73" s="84" t="s">
        <v>0</v>
      </c>
      <c r="D73" s="44" t="s">
        <v>1</v>
      </c>
      <c r="E73" s="26"/>
      <c r="F73" s="36"/>
      <c r="G73" s="25" t="s">
        <v>8</v>
      </c>
      <c r="H73" s="26"/>
      <c r="I73" s="25" t="s">
        <v>2</v>
      </c>
      <c r="J73" s="26"/>
      <c r="K73" s="36"/>
      <c r="L73" s="25" t="s">
        <v>9</v>
      </c>
      <c r="M73" s="26"/>
      <c r="N73" s="25" t="s">
        <v>3</v>
      </c>
      <c r="O73" s="26"/>
      <c r="P73" s="25" t="s">
        <v>10</v>
      </c>
      <c r="Q73" s="27"/>
      <c r="R73" s="27"/>
      <c r="S73" s="26"/>
      <c r="T73" s="21" t="s">
        <v>7</v>
      </c>
    </row>
    <row r="74" spans="1:20" ht="14.1" customHeight="1">
      <c r="A74" s="85"/>
      <c r="B74" s="113" t="s">
        <v>275</v>
      </c>
      <c r="C74" s="69"/>
      <c r="D74" s="45" t="s">
        <v>5</v>
      </c>
      <c r="E74" s="23" t="s">
        <v>6</v>
      </c>
      <c r="F74" s="37"/>
      <c r="G74" s="23" t="s">
        <v>5</v>
      </c>
      <c r="H74" s="23" t="s">
        <v>6</v>
      </c>
      <c r="I74" s="23" t="s">
        <v>5</v>
      </c>
      <c r="J74" s="23" t="s">
        <v>6</v>
      </c>
      <c r="K74" s="37"/>
      <c r="L74" s="23" t="s">
        <v>5</v>
      </c>
      <c r="M74" s="23" t="s">
        <v>6</v>
      </c>
      <c r="N74" s="23" t="s">
        <v>5</v>
      </c>
      <c r="O74" s="23" t="s">
        <v>6</v>
      </c>
      <c r="P74" s="30" t="s">
        <v>5</v>
      </c>
      <c r="Q74" s="31"/>
      <c r="R74" s="32"/>
      <c r="S74" s="23" t="s">
        <v>6</v>
      </c>
      <c r="T74" s="22"/>
    </row>
    <row r="75" spans="1:20" ht="14.1" customHeight="1">
      <c r="A75" s="49">
        <f>IF(T75&lt;&gt;0,+RANK(T75,T$11:T$119,0),0)</f>
        <v>3</v>
      </c>
      <c r="B75" s="111" t="s">
        <v>500</v>
      </c>
      <c r="C75" s="70"/>
      <c r="D75" s="99">
        <v>8.34</v>
      </c>
      <c r="E75" s="52">
        <f>IF(AND(D75&gt;0,D75&lt;11.3),INT(58.015*(11.5-D75)^1.81),0)</f>
        <v>465</v>
      </c>
      <c r="F75" s="52"/>
      <c r="G75" s="51"/>
      <c r="H75" s="52">
        <f>IF(G75&lt;&gt;0,INT(0.8465*((G75*100)-75)^1.42),0)</f>
        <v>0</v>
      </c>
      <c r="I75" s="51">
        <v>4.34</v>
      </c>
      <c r="J75" s="52">
        <f>IF(I75&lt;&gt;0,INT(0.14354*((I75*100)-220)^1.4),0)</f>
        <v>262</v>
      </c>
      <c r="K75" s="52"/>
      <c r="L75" s="51">
        <v>9.44</v>
      </c>
      <c r="M75" s="52">
        <f>IF(AND(L75&gt;1.53,L75&lt;&gt;"N"),INT(51.39*(L75-1.5)^1.05),0)</f>
        <v>452</v>
      </c>
      <c r="N75" s="51"/>
      <c r="O75" s="52">
        <f>IF(AND(N75&gt;10.15,N75&lt;&gt;"N"),INT(5.33*(N75-10)^1.1),0)</f>
        <v>0</v>
      </c>
      <c r="P75" s="53">
        <v>3</v>
      </c>
      <c r="Q75" s="54" t="s">
        <v>13</v>
      </c>
      <c r="R75" s="55">
        <v>42.08</v>
      </c>
      <c r="S75" s="52">
        <f>IF(AND(305.5&gt;60*P75+R75,P75&gt;0),INT(0.08713*(305.5-(60*P75+R75))^1.85),0)</f>
        <v>312</v>
      </c>
      <c r="T75" s="56">
        <f>SUM(E75,H75,J75,M75,O75,S75)</f>
        <v>1491</v>
      </c>
    </row>
    <row r="76" spans="1:20" ht="14.1" customHeight="1">
      <c r="A76" s="49">
        <f>IF(T76&lt;&gt;0,+RANK(T76,T$11:T$119,0),0)</f>
        <v>21</v>
      </c>
      <c r="B76" s="111" t="s">
        <v>501</v>
      </c>
      <c r="C76" s="70"/>
      <c r="D76" s="99">
        <v>8.9</v>
      </c>
      <c r="E76" s="52">
        <f t="shared" ref="E76:E79" si="8">IF(AND(D76&gt;0,D76&lt;11.3),INT(58.015*(11.5-D76)^1.81),0)</f>
        <v>327</v>
      </c>
      <c r="F76" s="52"/>
      <c r="G76" s="51"/>
      <c r="H76" s="52">
        <f>IF(G76&lt;&gt;0,INT(0.8465*((G76*100)-75)^1.42),0)</f>
        <v>0</v>
      </c>
      <c r="I76" s="51">
        <v>3.98</v>
      </c>
      <c r="J76" s="52">
        <f>IF(I76&lt;&gt;0,INT(0.14354*((I76*100)-220)^1.4),0)</f>
        <v>203</v>
      </c>
      <c r="K76" s="52"/>
      <c r="L76" s="51">
        <v>5.72</v>
      </c>
      <c r="M76" s="52">
        <f>IF(AND(L76&gt;1.53,L76&lt;&gt;"N"),INT(51.39*(L76-1.5)^1.05),0)</f>
        <v>233</v>
      </c>
      <c r="N76" s="51"/>
      <c r="O76" s="52">
        <f>IF(AND(N76&gt;10.15,N76&lt;&gt;"N"),INT(5.33*(N76-10)^1.1),0)</f>
        <v>0</v>
      </c>
      <c r="P76" s="53">
        <v>3</v>
      </c>
      <c r="Q76" s="54" t="s">
        <v>13</v>
      </c>
      <c r="R76" s="55">
        <v>26.41</v>
      </c>
      <c r="S76" s="52">
        <f>IF(AND(305.5&gt;60*P76+R76,P76&gt;0),INT(0.08713*(305.5-(60*P76+R76))^1.85),0)</f>
        <v>429</v>
      </c>
      <c r="T76" s="56">
        <f>SUM(E76,H76,J76,M76,O76,S76)</f>
        <v>1192</v>
      </c>
    </row>
    <row r="77" spans="1:20" ht="14.1" customHeight="1">
      <c r="A77" s="49">
        <f>IF(T77&lt;&gt;0,+RANK(T77,T$11:T$119,0),0)</f>
        <v>6</v>
      </c>
      <c r="B77" s="111" t="s">
        <v>502</v>
      </c>
      <c r="C77" s="70"/>
      <c r="D77" s="99">
        <v>8.41</v>
      </c>
      <c r="E77" s="52">
        <f t="shared" si="8"/>
        <v>447</v>
      </c>
      <c r="F77" s="52"/>
      <c r="G77" s="51">
        <v>1.55</v>
      </c>
      <c r="H77" s="52">
        <f>IF(G77&lt;&gt;0,INT(0.8465*((G77*100)-75)^1.42),0)</f>
        <v>426</v>
      </c>
      <c r="I77" s="51"/>
      <c r="J77" s="52">
        <f>IF(I77&lt;&gt;0,INT(0.14354*((I77*100)-220)^1.4),0)</f>
        <v>0</v>
      </c>
      <c r="K77" s="52"/>
      <c r="L77" s="51">
        <v>11.56</v>
      </c>
      <c r="M77" s="52">
        <f>IF(AND(L77&gt;1.53,L77&lt;&gt;"N"),INT(51.39*(L77-1.5)^1.05),0)</f>
        <v>580</v>
      </c>
      <c r="N77" s="51"/>
      <c r="O77" s="52">
        <f>IF(AND(N77&gt;10.15,N77&lt;&gt;"N"),INT(5.33*(N77-10)^1.1),0)</f>
        <v>0</v>
      </c>
      <c r="P77" s="53">
        <v>4</v>
      </c>
      <c r="Q77" s="54" t="s">
        <v>13</v>
      </c>
      <c r="R77" s="55">
        <v>47.26</v>
      </c>
      <c r="S77" s="52">
        <f>IF(AND(305.5&gt;60*P77+R77,P77&gt;0),INT(0.08713*(305.5-(60*P77+R77))^1.85),0)</f>
        <v>18</v>
      </c>
      <c r="T77" s="56">
        <f>SUM(E77,H77,J77,M77,O77,S77)</f>
        <v>1471</v>
      </c>
    </row>
    <row r="78" spans="1:20" ht="14.1" customHeight="1">
      <c r="A78" s="49">
        <f>IF(T78&lt;&gt;0,+RANK(T78,T$11:T$119,0),0)</f>
        <v>22</v>
      </c>
      <c r="B78" s="111" t="s">
        <v>503</v>
      </c>
      <c r="C78" s="70"/>
      <c r="D78" s="99">
        <v>9.18</v>
      </c>
      <c r="E78" s="52">
        <f t="shared" si="8"/>
        <v>266</v>
      </c>
      <c r="F78" s="52"/>
      <c r="G78" s="51">
        <v>1.47</v>
      </c>
      <c r="H78" s="52">
        <f>IF(G78&lt;&gt;0,INT(0.8465*((G78*100)-75)^1.42),0)</f>
        <v>367</v>
      </c>
      <c r="I78" s="51"/>
      <c r="J78" s="52">
        <f>IF(I78&lt;&gt;0,INT(0.14354*((I78*100)-220)^1.4),0)</f>
        <v>0</v>
      </c>
      <c r="K78" s="52"/>
      <c r="L78" s="51"/>
      <c r="M78" s="52">
        <f>IF(AND(L78&gt;1.53,L78&lt;&gt;"N"),INT(51.39*(L78-1.5)^1.05),0)</f>
        <v>0</v>
      </c>
      <c r="N78" s="51">
        <v>62.93</v>
      </c>
      <c r="O78" s="52">
        <f>IF(AND(N78&gt;10.15,N78&lt;&gt;"N"),INT(5.33*(N78-10)^1.1),0)</f>
        <v>419</v>
      </c>
      <c r="P78" s="53">
        <v>4</v>
      </c>
      <c r="Q78" s="54" t="s">
        <v>13</v>
      </c>
      <c r="R78" s="55">
        <v>14.4</v>
      </c>
      <c r="S78" s="52">
        <f>IF(AND(305.5&gt;60*P78+R78,P78&gt;0),INT(0.08713*(305.5-(60*P78+R78))^1.85),0)</f>
        <v>126</v>
      </c>
      <c r="T78" s="56">
        <f>SUM(E78,H78,J78,M78,O78,S78)</f>
        <v>1178</v>
      </c>
    </row>
    <row r="79" spans="1:20" ht="14.1" customHeight="1" thickBot="1">
      <c r="A79" s="59">
        <f>IF(T79&lt;&gt;0,+RANK(T79,T$11:T$119,0),0)</f>
        <v>39</v>
      </c>
      <c r="B79" s="111" t="s">
        <v>505</v>
      </c>
      <c r="C79" s="71"/>
      <c r="D79" s="100">
        <v>8.75</v>
      </c>
      <c r="E79" s="62">
        <f t="shared" si="8"/>
        <v>362</v>
      </c>
      <c r="F79" s="62"/>
      <c r="G79" s="61"/>
      <c r="H79" s="62">
        <f>IF(G79&lt;&gt;0,INT(0.8465*((G79*100)-75)^1.42),0)</f>
        <v>0</v>
      </c>
      <c r="I79" s="61">
        <v>3.88</v>
      </c>
      <c r="J79" s="62">
        <f>IF(I79&lt;&gt;0,INT(0.14354*((I79*100)-220)^1.4),0)</f>
        <v>187</v>
      </c>
      <c r="K79" s="62"/>
      <c r="L79" s="61"/>
      <c r="M79" s="62">
        <f>IF(AND(L79&gt;1.53,L79&lt;&gt;"N"),INT(51.39*(L79-1.5)^1.05),0)</f>
        <v>0</v>
      </c>
      <c r="N79" s="61">
        <v>47.68</v>
      </c>
      <c r="O79" s="62">
        <f>IF(AND(N79&gt;10.15,N79&lt;&gt;"N"),INT(5.33*(N79-10)^1.1),0)</f>
        <v>288</v>
      </c>
      <c r="P79" s="63">
        <v>4</v>
      </c>
      <c r="Q79" s="64" t="s">
        <v>13</v>
      </c>
      <c r="R79" s="65">
        <v>25.68</v>
      </c>
      <c r="S79" s="62">
        <f>IF(AND(305.5&gt;60*P79+R79,P79&gt;0),INT(0.08713*(305.5-(60*P79+R79))^1.85),0)</f>
        <v>79</v>
      </c>
      <c r="T79" s="66">
        <f>SUM(E79,H79,J79,M79,O79,S79)</f>
        <v>916</v>
      </c>
    </row>
    <row r="80" spans="1:20" ht="14.1" customHeight="1" thickBot="1">
      <c r="A80" s="67"/>
      <c r="B80" s="47"/>
      <c r="C80" s="68"/>
      <c r="D80" s="13">
        <f>LARGE(T83:T87,1)+LARGE(T83:T87,2)+LARGE(T83:T87,3)+LARGE(T83:T87,4)</f>
        <v>0</v>
      </c>
      <c r="E80" s="12"/>
      <c r="F80" s="40"/>
      <c r="G80" s="5" t="s">
        <v>12</v>
      </c>
      <c r="H80" s="4"/>
      <c r="I80" s="4"/>
      <c r="J80" s="4"/>
      <c r="K80" s="35"/>
      <c r="L80" s="4"/>
      <c r="M80" s="4"/>
      <c r="N80" s="4"/>
      <c r="O80" s="4"/>
      <c r="P80" s="4"/>
      <c r="Q80" s="4"/>
      <c r="R80" s="6"/>
      <c r="S80" s="4"/>
      <c r="T80" s="82">
        <f>IF(X80&lt;&gt;0,+RANK(X80,X$8:X$119,0),0)</f>
        <v>0</v>
      </c>
    </row>
    <row r="81" spans="1:20" ht="14.1" customHeight="1">
      <c r="A81" s="83" t="s">
        <v>11</v>
      </c>
      <c r="B81" s="34" t="s">
        <v>15</v>
      </c>
      <c r="C81" s="84" t="s">
        <v>0</v>
      </c>
      <c r="D81" s="44" t="s">
        <v>1</v>
      </c>
      <c r="E81" s="26"/>
      <c r="F81" s="36"/>
      <c r="G81" s="25" t="s">
        <v>8</v>
      </c>
      <c r="H81" s="26"/>
      <c r="I81" s="25" t="s">
        <v>2</v>
      </c>
      <c r="J81" s="26"/>
      <c r="K81" s="36"/>
      <c r="L81" s="25" t="s">
        <v>9</v>
      </c>
      <c r="M81" s="26"/>
      <c r="N81" s="25" t="s">
        <v>3</v>
      </c>
      <c r="O81" s="26"/>
      <c r="P81" s="25" t="s">
        <v>10</v>
      </c>
      <c r="Q81" s="27"/>
      <c r="R81" s="27"/>
      <c r="S81" s="26"/>
      <c r="T81" s="21" t="s">
        <v>7</v>
      </c>
    </row>
    <row r="82" spans="1:20" ht="14.1" customHeight="1">
      <c r="A82" s="85"/>
      <c r="B82" s="28"/>
      <c r="C82" s="69"/>
      <c r="D82" s="45" t="s">
        <v>5</v>
      </c>
      <c r="E82" s="23" t="s">
        <v>6</v>
      </c>
      <c r="F82" s="37"/>
      <c r="G82" s="23" t="s">
        <v>5</v>
      </c>
      <c r="H82" s="23" t="s">
        <v>6</v>
      </c>
      <c r="I82" s="23" t="s">
        <v>5</v>
      </c>
      <c r="J82" s="23" t="s">
        <v>6</v>
      </c>
      <c r="K82" s="37"/>
      <c r="L82" s="23" t="s">
        <v>5</v>
      </c>
      <c r="M82" s="23" t="s">
        <v>6</v>
      </c>
      <c r="N82" s="23" t="s">
        <v>5</v>
      </c>
      <c r="O82" s="23" t="s">
        <v>6</v>
      </c>
      <c r="P82" s="30" t="s">
        <v>5</v>
      </c>
      <c r="Q82" s="31"/>
      <c r="R82" s="32"/>
      <c r="S82" s="23" t="s">
        <v>6</v>
      </c>
      <c r="T82" s="22"/>
    </row>
    <row r="83" spans="1:20" ht="14.1" customHeight="1">
      <c r="A83" s="49">
        <f>IF(T83&lt;&gt;0,+RANK(T83,T$11:T$119,0),0)</f>
        <v>0</v>
      </c>
      <c r="B83" s="50"/>
      <c r="C83" s="70"/>
      <c r="D83" s="99"/>
      <c r="E83" s="52">
        <f>IF(AND(D83&gt;0,D83&lt;11.3),INT(58.015*(11.5-D83)^1.81),0)</f>
        <v>0</v>
      </c>
      <c r="F83" s="52"/>
      <c r="G83" s="51"/>
      <c r="H83" s="52">
        <f>IF(G83&lt;&gt;0,INT(0.8465*((G83*100)-75)^1.42),0)</f>
        <v>0</v>
      </c>
      <c r="I83" s="51"/>
      <c r="J83" s="52">
        <f>IF(I83&lt;&gt;0,INT(0.14354*((I83*100)-220)^1.4),0)</f>
        <v>0</v>
      </c>
      <c r="K83" s="52"/>
      <c r="L83" s="51"/>
      <c r="M83" s="52">
        <f>IF(AND(L83&gt;1.53,L83&lt;&gt;"N"),INT(51.39*(L83-1.5)^1.05),0)</f>
        <v>0</v>
      </c>
      <c r="N83" s="51"/>
      <c r="O83" s="52">
        <f>IF(AND(N83&gt;10.15,N83&lt;&gt;"N"),INT(5.33*(N83-10)^1.1),0)</f>
        <v>0</v>
      </c>
      <c r="P83" s="53"/>
      <c r="Q83" s="54" t="s">
        <v>13</v>
      </c>
      <c r="R83" s="55"/>
      <c r="S83" s="52">
        <f>IF(AND(305.5&gt;60*P83+R83,P83&gt;0),INT(0.08713*(305.5-(60*P83+R83))^1.85),0)</f>
        <v>0</v>
      </c>
      <c r="T83" s="56">
        <f>SUM(E83,H83,J83,M83,O83,S83)</f>
        <v>0</v>
      </c>
    </row>
    <row r="84" spans="1:20" ht="14.1" customHeight="1">
      <c r="A84" s="49">
        <f>IF(T84&lt;&gt;0,+RANK(T84,T$11:T$119,0),0)</f>
        <v>0</v>
      </c>
      <c r="B84" s="50"/>
      <c r="C84" s="70"/>
      <c r="D84" s="99"/>
      <c r="E84" s="52">
        <f t="shared" ref="E84:E87" si="9">IF(AND(D84&gt;0,D84&lt;11.3),INT(58.015*(11.5-D84)^1.81),0)</f>
        <v>0</v>
      </c>
      <c r="F84" s="52"/>
      <c r="G84" s="51"/>
      <c r="H84" s="52">
        <f>IF(G84&lt;&gt;0,INT(0.8465*((G84*100)-75)^1.42),0)</f>
        <v>0</v>
      </c>
      <c r="I84" s="51"/>
      <c r="J84" s="52">
        <f>IF(I84&lt;&gt;0,INT(0.14354*((I84*100)-220)^1.4),0)</f>
        <v>0</v>
      </c>
      <c r="K84" s="52"/>
      <c r="L84" s="51"/>
      <c r="M84" s="52">
        <f>IF(AND(L84&gt;1.53,L84&lt;&gt;"N"),INT(51.39*(L84-1.5)^1.05),0)</f>
        <v>0</v>
      </c>
      <c r="N84" s="51"/>
      <c r="O84" s="52">
        <f>IF(AND(N84&gt;10.15,N84&lt;&gt;"N"),INT(5.33*(N84-10)^1.1),0)</f>
        <v>0</v>
      </c>
      <c r="P84" s="53"/>
      <c r="Q84" s="54" t="s">
        <v>13</v>
      </c>
      <c r="R84" s="55"/>
      <c r="S84" s="52">
        <f>IF(AND(305.5&gt;60*P84+R84,P84&gt;0),INT(0.08713*(305.5-(60*P84+R84))^1.85),0)</f>
        <v>0</v>
      </c>
      <c r="T84" s="56">
        <f>SUM(E84,H84,J84,M84,O84,S84)</f>
        <v>0</v>
      </c>
    </row>
    <row r="85" spans="1:20" ht="14.1" customHeight="1">
      <c r="A85" s="49">
        <f>IF(T85&lt;&gt;0,+RANK(T85,T$11:T$119,0),0)</f>
        <v>0</v>
      </c>
      <c r="B85" s="50"/>
      <c r="C85" s="70"/>
      <c r="D85" s="99"/>
      <c r="E85" s="52">
        <f t="shared" si="9"/>
        <v>0</v>
      </c>
      <c r="F85" s="52"/>
      <c r="G85" s="51"/>
      <c r="H85" s="52">
        <f>IF(G85&lt;&gt;0,INT(0.8465*((G85*100)-75)^1.42),0)</f>
        <v>0</v>
      </c>
      <c r="I85" s="51"/>
      <c r="J85" s="52">
        <f>IF(I85&lt;&gt;0,INT(0.14354*((I85*100)-220)^1.4),0)</f>
        <v>0</v>
      </c>
      <c r="K85" s="52"/>
      <c r="L85" s="51"/>
      <c r="M85" s="52">
        <f>IF(AND(L85&gt;1.53,L85&lt;&gt;"N"),INT(51.39*(L85-1.5)^1.05),0)</f>
        <v>0</v>
      </c>
      <c r="N85" s="51"/>
      <c r="O85" s="52">
        <f>IF(AND(N85&gt;10.15,N85&lt;&gt;"N"),INT(5.33*(N85-10)^1.1),0)</f>
        <v>0</v>
      </c>
      <c r="P85" s="53"/>
      <c r="Q85" s="54" t="s">
        <v>13</v>
      </c>
      <c r="R85" s="55"/>
      <c r="S85" s="52">
        <f>IF(AND(305.5&gt;60*P85+R85,P85&gt;0),INT(0.08713*(305.5-(60*P85+R85))^1.85),0)</f>
        <v>0</v>
      </c>
      <c r="T85" s="56">
        <f>SUM(E85,H85,J85,M85,O85,S85)</f>
        <v>0</v>
      </c>
    </row>
    <row r="86" spans="1:20" ht="14.1" customHeight="1">
      <c r="A86" s="49">
        <f>IF(T86&lt;&gt;0,+RANK(T86,T$11:T$119,0),0)</f>
        <v>0</v>
      </c>
      <c r="B86" s="50"/>
      <c r="C86" s="70"/>
      <c r="D86" s="99"/>
      <c r="E86" s="52">
        <f t="shared" si="9"/>
        <v>0</v>
      </c>
      <c r="F86" s="52"/>
      <c r="G86" s="51"/>
      <c r="H86" s="52">
        <f>IF(G86&lt;&gt;0,INT(0.8465*((G86*100)-75)^1.42),0)</f>
        <v>0</v>
      </c>
      <c r="I86" s="51"/>
      <c r="J86" s="52">
        <f>IF(I86&lt;&gt;0,INT(0.14354*((I86*100)-220)^1.4),0)</f>
        <v>0</v>
      </c>
      <c r="K86" s="52"/>
      <c r="L86" s="51"/>
      <c r="M86" s="52">
        <f>IF(AND(L86&gt;1.53,L86&lt;&gt;"N"),INT(51.39*(L86-1.5)^1.05),0)</f>
        <v>0</v>
      </c>
      <c r="N86" s="51"/>
      <c r="O86" s="52">
        <f>IF(AND(N86&gt;10.15,N86&lt;&gt;"N"),INT(5.33*(N86-10)^1.1),0)</f>
        <v>0</v>
      </c>
      <c r="P86" s="53"/>
      <c r="Q86" s="54" t="s">
        <v>13</v>
      </c>
      <c r="R86" s="55"/>
      <c r="S86" s="52">
        <f>IF(AND(305.5&gt;60*P86+R86,P86&gt;0),INT(0.08713*(305.5-(60*P86+R86))^1.85),0)</f>
        <v>0</v>
      </c>
      <c r="T86" s="56">
        <f>SUM(E86,H86,J86,M86,O86,S86)</f>
        <v>0</v>
      </c>
    </row>
    <row r="87" spans="1:20" ht="14.1" customHeight="1" thickBot="1">
      <c r="A87" s="59">
        <f>IF(T87&lt;&gt;0,+RANK(T87,T$11:T$119,0),0)</f>
        <v>0</v>
      </c>
      <c r="B87" s="60"/>
      <c r="C87" s="71"/>
      <c r="D87" s="100"/>
      <c r="E87" s="62">
        <f t="shared" si="9"/>
        <v>0</v>
      </c>
      <c r="F87" s="62"/>
      <c r="G87" s="61"/>
      <c r="H87" s="62">
        <f>IF(G87&lt;&gt;0,INT(0.8465*((G87*100)-75)^1.42),0)</f>
        <v>0</v>
      </c>
      <c r="I87" s="61"/>
      <c r="J87" s="62">
        <f>IF(I87&lt;&gt;0,INT(0.14354*((I87*100)-220)^1.4),0)</f>
        <v>0</v>
      </c>
      <c r="K87" s="62"/>
      <c r="L87" s="61"/>
      <c r="M87" s="62">
        <f>IF(AND(L87&gt;1.53,L87&lt;&gt;"N"),INT(51.39*(L87-1.5)^1.05),0)</f>
        <v>0</v>
      </c>
      <c r="N87" s="61"/>
      <c r="O87" s="62">
        <f>IF(AND(N87&gt;10.15,N87&lt;&gt;"N"),INT(5.33*(N87-10)^1.1),0)</f>
        <v>0</v>
      </c>
      <c r="P87" s="63"/>
      <c r="Q87" s="64" t="s">
        <v>13</v>
      </c>
      <c r="R87" s="65"/>
      <c r="S87" s="62">
        <f>IF(AND(305.5&gt;60*P87+R87,P87&gt;0),INT(0.08713*(305.5-(60*P87+R87))^1.85),0)</f>
        <v>0</v>
      </c>
      <c r="T87" s="66">
        <f>SUM(E87,H87,J87,M87,O87,S87)</f>
        <v>0</v>
      </c>
    </row>
    <row r="88" spans="1:20" ht="14.1" customHeight="1" thickBot="1">
      <c r="A88" s="67" t="s">
        <v>16</v>
      </c>
      <c r="B88" s="47"/>
      <c r="C88" s="68"/>
      <c r="D88" s="13">
        <f>LARGE(T91:T95,1)+LARGE(T91:T95,2)+LARGE(T91:T95,3)+LARGE(T91:T95,4)</f>
        <v>0</v>
      </c>
      <c r="E88" s="12"/>
      <c r="F88" s="40"/>
      <c r="G88" s="5" t="s">
        <v>12</v>
      </c>
      <c r="H88" s="4"/>
      <c r="I88" s="4"/>
      <c r="J88" s="4"/>
      <c r="K88" s="35"/>
      <c r="L88" s="4"/>
      <c r="M88" s="4"/>
      <c r="N88" s="4"/>
      <c r="O88" s="4"/>
      <c r="P88" s="4"/>
      <c r="Q88" s="4"/>
      <c r="R88" s="6"/>
      <c r="S88" s="4"/>
      <c r="T88" s="82">
        <f>IF(X88&lt;&gt;0,+RANK(X88,X$8:X$119,0),0)</f>
        <v>0</v>
      </c>
    </row>
    <row r="89" spans="1:20" ht="14.1" customHeight="1">
      <c r="A89" s="83" t="s">
        <v>11</v>
      </c>
      <c r="B89" s="34" t="s">
        <v>15</v>
      </c>
      <c r="C89" s="84" t="s">
        <v>0</v>
      </c>
      <c r="D89" s="44" t="s">
        <v>1</v>
      </c>
      <c r="E89" s="26"/>
      <c r="F89" s="36"/>
      <c r="G89" s="25" t="s">
        <v>8</v>
      </c>
      <c r="H89" s="26"/>
      <c r="I89" s="25" t="s">
        <v>2</v>
      </c>
      <c r="J89" s="26"/>
      <c r="K89" s="36"/>
      <c r="L89" s="25" t="s">
        <v>9</v>
      </c>
      <c r="M89" s="26"/>
      <c r="N89" s="25" t="s">
        <v>3</v>
      </c>
      <c r="O89" s="26"/>
      <c r="P89" s="25" t="s">
        <v>10</v>
      </c>
      <c r="Q89" s="27"/>
      <c r="R89" s="27"/>
      <c r="S89" s="26"/>
      <c r="T89" s="21" t="s">
        <v>7</v>
      </c>
    </row>
    <row r="90" spans="1:20" ht="14.1" customHeight="1">
      <c r="A90" s="85"/>
      <c r="B90" s="28"/>
      <c r="C90" s="69"/>
      <c r="D90" s="45" t="s">
        <v>5</v>
      </c>
      <c r="E90" s="23" t="s">
        <v>6</v>
      </c>
      <c r="F90" s="37"/>
      <c r="G90" s="23" t="s">
        <v>5</v>
      </c>
      <c r="H90" s="23" t="s">
        <v>6</v>
      </c>
      <c r="I90" s="23" t="s">
        <v>5</v>
      </c>
      <c r="J90" s="23" t="s">
        <v>6</v>
      </c>
      <c r="K90" s="37"/>
      <c r="L90" s="23" t="s">
        <v>5</v>
      </c>
      <c r="M90" s="23" t="s">
        <v>6</v>
      </c>
      <c r="N90" s="23" t="s">
        <v>5</v>
      </c>
      <c r="O90" s="23" t="s">
        <v>6</v>
      </c>
      <c r="P90" s="30" t="s">
        <v>5</v>
      </c>
      <c r="Q90" s="31"/>
      <c r="R90" s="32"/>
      <c r="S90" s="23" t="s">
        <v>6</v>
      </c>
      <c r="T90" s="22"/>
    </row>
    <row r="91" spans="1:20" ht="14.1" customHeight="1">
      <c r="A91" s="49">
        <f>IF(T91&lt;&gt;0,+RANK(T91,T$11:T$119,0),0)</f>
        <v>0</v>
      </c>
      <c r="B91" s="50"/>
      <c r="C91" s="70"/>
      <c r="D91" s="99"/>
      <c r="E91" s="52">
        <f>IF(AND(D91&gt;0,D91&lt;11.3),INT(58.015*(11.5-D91)^1.81),0)</f>
        <v>0</v>
      </c>
      <c r="F91" s="52"/>
      <c r="G91" s="51"/>
      <c r="H91" s="52">
        <f>IF(G91&lt;&gt;0,INT(0.8465*((G91*100)-75)^1.42),0)</f>
        <v>0</v>
      </c>
      <c r="I91" s="51"/>
      <c r="J91" s="52">
        <f>IF(I91&lt;&gt;0,INT(0.14354*((I91*100)-220)^1.4),0)</f>
        <v>0</v>
      </c>
      <c r="K91" s="52"/>
      <c r="L91" s="51"/>
      <c r="M91" s="52">
        <f>IF(AND(L91&gt;1.53,L91&lt;&gt;"N"),INT(51.39*(L91-1.5)^1.05),0)</f>
        <v>0</v>
      </c>
      <c r="N91" s="51"/>
      <c r="O91" s="52">
        <f>IF(AND(N91&gt;10.15,N91&lt;&gt;"N"),INT(5.33*(N91-10)^1.1),0)</f>
        <v>0</v>
      </c>
      <c r="P91" s="53"/>
      <c r="Q91" s="54" t="s">
        <v>13</v>
      </c>
      <c r="R91" s="55"/>
      <c r="S91" s="52">
        <f>IF(AND(305.5&gt;60*P91+R91,P91&gt;0),INT(0.08713*(305.5-(60*P91+R91))^1.85),0)</f>
        <v>0</v>
      </c>
      <c r="T91" s="56">
        <f>SUM(E91,H91,J91,M91,O91,S91)</f>
        <v>0</v>
      </c>
    </row>
    <row r="92" spans="1:20" ht="14.1" customHeight="1">
      <c r="A92" s="49">
        <f>IF(T92&lt;&gt;0,+RANK(T92,T$11:T$119,0),0)</f>
        <v>0</v>
      </c>
      <c r="B92" s="50"/>
      <c r="C92" s="70"/>
      <c r="D92" s="99"/>
      <c r="E92" s="52">
        <f t="shared" ref="E92:E95" si="10">IF(AND(D92&gt;0,D92&lt;11.3),INT(58.015*(11.5-D92)^1.81),0)</f>
        <v>0</v>
      </c>
      <c r="F92" s="52"/>
      <c r="G92" s="51"/>
      <c r="H92" s="52">
        <f>IF(G92&lt;&gt;0,INT(0.8465*((G92*100)-75)^1.42),0)</f>
        <v>0</v>
      </c>
      <c r="I92" s="51"/>
      <c r="J92" s="52">
        <f>IF(I92&lt;&gt;0,INT(0.14354*((I92*100)-220)^1.4),0)</f>
        <v>0</v>
      </c>
      <c r="K92" s="52"/>
      <c r="L92" s="51"/>
      <c r="M92" s="52">
        <f>IF(AND(L92&gt;1.53,L92&lt;&gt;"N"),INT(51.39*(L92-1.5)^1.05),0)</f>
        <v>0</v>
      </c>
      <c r="N92" s="51"/>
      <c r="O92" s="52">
        <f>IF(AND(N92&gt;10.15,N92&lt;&gt;"N"),INT(5.33*(N92-10)^1.1),0)</f>
        <v>0</v>
      </c>
      <c r="P92" s="53"/>
      <c r="Q92" s="54" t="s">
        <v>13</v>
      </c>
      <c r="R92" s="55"/>
      <c r="S92" s="52">
        <f>IF(AND(305.5&gt;60*P92+R92,P92&gt;0),INT(0.08713*(305.5-(60*P92+R92))^1.85),0)</f>
        <v>0</v>
      </c>
      <c r="T92" s="56">
        <f>SUM(E92,H92,J92,M92,O92,S92)</f>
        <v>0</v>
      </c>
    </row>
    <row r="93" spans="1:20" ht="14.1" customHeight="1">
      <c r="A93" s="49">
        <f>IF(T93&lt;&gt;0,+RANK(T93,T$11:T$119,0),0)</f>
        <v>0</v>
      </c>
      <c r="B93" s="50"/>
      <c r="C93" s="70"/>
      <c r="D93" s="99"/>
      <c r="E93" s="52">
        <f t="shared" si="10"/>
        <v>0</v>
      </c>
      <c r="F93" s="52"/>
      <c r="G93" s="51"/>
      <c r="H93" s="52">
        <f>IF(G93&lt;&gt;0,INT(0.8465*((G93*100)-75)^1.42),0)</f>
        <v>0</v>
      </c>
      <c r="I93" s="51"/>
      <c r="J93" s="52">
        <f>IF(I93&lt;&gt;0,INT(0.14354*((I93*100)-220)^1.4),0)</f>
        <v>0</v>
      </c>
      <c r="K93" s="52"/>
      <c r="L93" s="51"/>
      <c r="M93" s="52">
        <f>IF(AND(L93&gt;1.53,L93&lt;&gt;"N"),INT(51.39*(L93-1.5)^1.05),0)</f>
        <v>0</v>
      </c>
      <c r="N93" s="51"/>
      <c r="O93" s="52">
        <f>IF(AND(N93&gt;10.15,N93&lt;&gt;"N"),INT(5.33*(N93-10)^1.1),0)</f>
        <v>0</v>
      </c>
      <c r="P93" s="53"/>
      <c r="Q93" s="54" t="s">
        <v>13</v>
      </c>
      <c r="R93" s="55"/>
      <c r="S93" s="52">
        <f>IF(AND(305.5&gt;60*P93+R93,P93&gt;0),INT(0.08713*(305.5-(60*P93+R93))^1.85),0)</f>
        <v>0</v>
      </c>
      <c r="T93" s="56">
        <f>SUM(E93,H93,J93,M93,O93,S93)</f>
        <v>0</v>
      </c>
    </row>
    <row r="94" spans="1:20" ht="14.1" customHeight="1">
      <c r="A94" s="49">
        <f>IF(T94&lt;&gt;0,+RANK(T94,T$11:T$119,0),0)</f>
        <v>0</v>
      </c>
      <c r="B94" s="50"/>
      <c r="C94" s="70"/>
      <c r="D94" s="99"/>
      <c r="E94" s="52">
        <f t="shared" si="10"/>
        <v>0</v>
      </c>
      <c r="F94" s="52"/>
      <c r="G94" s="51"/>
      <c r="H94" s="52">
        <f>IF(G94&lt;&gt;0,INT(0.8465*((G94*100)-75)^1.42),0)</f>
        <v>0</v>
      </c>
      <c r="I94" s="51"/>
      <c r="J94" s="52">
        <f>IF(I94&lt;&gt;0,INT(0.14354*((I94*100)-220)^1.4),0)</f>
        <v>0</v>
      </c>
      <c r="K94" s="52"/>
      <c r="L94" s="51"/>
      <c r="M94" s="52">
        <f>IF(AND(L94&gt;1.53,L94&lt;&gt;"N"),INT(51.39*(L94-1.5)^1.05),0)</f>
        <v>0</v>
      </c>
      <c r="N94" s="51"/>
      <c r="O94" s="52">
        <f>IF(AND(N94&gt;10.15,N94&lt;&gt;"N"),INT(5.33*(N94-10)^1.1),0)</f>
        <v>0</v>
      </c>
      <c r="P94" s="53"/>
      <c r="Q94" s="54" t="s">
        <v>13</v>
      </c>
      <c r="R94" s="55"/>
      <c r="S94" s="52">
        <f>IF(AND(305.5&gt;60*P94+R94,P94&gt;0),INT(0.08713*(305.5-(60*P94+R94))^1.85),0)</f>
        <v>0</v>
      </c>
      <c r="T94" s="56">
        <f>SUM(E94,H94,J94,M94,O94,S94)</f>
        <v>0</v>
      </c>
    </row>
    <row r="95" spans="1:20" ht="14.1" customHeight="1" thickBot="1">
      <c r="A95" s="59">
        <f>IF(T95&lt;&gt;0,+RANK(T95,T$11:T$119,0),0)</f>
        <v>0</v>
      </c>
      <c r="B95" s="60"/>
      <c r="C95" s="71"/>
      <c r="D95" s="100"/>
      <c r="E95" s="62">
        <f t="shared" si="10"/>
        <v>0</v>
      </c>
      <c r="F95" s="62"/>
      <c r="G95" s="61"/>
      <c r="H95" s="62">
        <f>IF(G95&lt;&gt;0,INT(0.8465*((G95*100)-75)^1.42),0)</f>
        <v>0</v>
      </c>
      <c r="I95" s="61"/>
      <c r="J95" s="62">
        <f>IF(I95&lt;&gt;0,INT(0.14354*((I95*100)-220)^1.4),0)</f>
        <v>0</v>
      </c>
      <c r="K95" s="62"/>
      <c r="L95" s="61"/>
      <c r="M95" s="62">
        <f>IF(AND(L95&gt;1.53,L95&lt;&gt;"N"),INT(51.39*(L95-1.5)^1.05),0)</f>
        <v>0</v>
      </c>
      <c r="N95" s="61"/>
      <c r="O95" s="62">
        <f>IF(AND(N95&gt;10.15,N95&lt;&gt;"N"),INT(5.33*(N95-10)^1.1),0)</f>
        <v>0</v>
      </c>
      <c r="P95" s="63"/>
      <c r="Q95" s="64" t="s">
        <v>13</v>
      </c>
      <c r="R95" s="65"/>
      <c r="S95" s="62">
        <f>IF(AND(305.5&gt;60*P95+R95,P95&gt;0),INT(0.08713*(305.5-(60*P95+R95))^1.85),0)</f>
        <v>0</v>
      </c>
      <c r="T95" s="66">
        <f>SUM(E95,H95,J95,M95,O95,S95)</f>
        <v>0</v>
      </c>
    </row>
    <row r="96" spans="1:20" ht="14.1" customHeight="1" thickBot="1">
      <c r="A96" s="67" t="s">
        <v>16</v>
      </c>
      <c r="B96" s="47"/>
      <c r="C96" s="68"/>
      <c r="D96" s="13">
        <f>LARGE(T99:T103,1)+LARGE(T99:T103,2)+LARGE(T99:T103,3)+LARGE(T99:T103,4)</f>
        <v>0</v>
      </c>
      <c r="E96" s="12"/>
      <c r="F96" s="40"/>
      <c r="G96" s="5" t="s">
        <v>12</v>
      </c>
      <c r="H96" s="4"/>
      <c r="I96" s="4"/>
      <c r="J96" s="4"/>
      <c r="K96" s="35"/>
      <c r="L96" s="4"/>
      <c r="M96" s="4"/>
      <c r="N96" s="4"/>
      <c r="O96" s="4"/>
      <c r="P96" s="4"/>
      <c r="Q96" s="4"/>
      <c r="R96" s="6"/>
      <c r="S96" s="4"/>
      <c r="T96" s="82">
        <f>IF(X96&lt;&gt;0,+RANK(X96,X$8:X$119,0),0)</f>
        <v>0</v>
      </c>
    </row>
    <row r="97" spans="1:20" ht="14.1" customHeight="1">
      <c r="A97" s="83" t="s">
        <v>11</v>
      </c>
      <c r="B97" s="34" t="s">
        <v>15</v>
      </c>
      <c r="C97" s="84" t="s">
        <v>0</v>
      </c>
      <c r="D97" s="44" t="s">
        <v>1</v>
      </c>
      <c r="E97" s="26"/>
      <c r="F97" s="36"/>
      <c r="G97" s="25" t="s">
        <v>8</v>
      </c>
      <c r="H97" s="26"/>
      <c r="I97" s="25" t="s">
        <v>2</v>
      </c>
      <c r="J97" s="26"/>
      <c r="K97" s="36"/>
      <c r="L97" s="25" t="s">
        <v>9</v>
      </c>
      <c r="M97" s="26"/>
      <c r="N97" s="25" t="s">
        <v>3</v>
      </c>
      <c r="O97" s="26"/>
      <c r="P97" s="25" t="s">
        <v>10</v>
      </c>
      <c r="Q97" s="27"/>
      <c r="R97" s="27"/>
      <c r="S97" s="26"/>
      <c r="T97" s="21" t="s">
        <v>7</v>
      </c>
    </row>
    <row r="98" spans="1:20" ht="14.1" customHeight="1">
      <c r="A98" s="85"/>
      <c r="B98" s="28"/>
      <c r="C98" s="69"/>
      <c r="D98" s="45" t="s">
        <v>5</v>
      </c>
      <c r="E98" s="23" t="s">
        <v>6</v>
      </c>
      <c r="F98" s="37"/>
      <c r="G98" s="23" t="s">
        <v>5</v>
      </c>
      <c r="H98" s="23" t="s">
        <v>6</v>
      </c>
      <c r="I98" s="23" t="s">
        <v>5</v>
      </c>
      <c r="J98" s="23" t="s">
        <v>6</v>
      </c>
      <c r="K98" s="37"/>
      <c r="L98" s="23" t="s">
        <v>5</v>
      </c>
      <c r="M98" s="23" t="s">
        <v>6</v>
      </c>
      <c r="N98" s="23" t="s">
        <v>5</v>
      </c>
      <c r="O98" s="23" t="s">
        <v>6</v>
      </c>
      <c r="P98" s="30" t="s">
        <v>5</v>
      </c>
      <c r="Q98" s="31"/>
      <c r="R98" s="32"/>
      <c r="S98" s="23" t="s">
        <v>6</v>
      </c>
      <c r="T98" s="22"/>
    </row>
    <row r="99" spans="1:20" ht="14.1" customHeight="1">
      <c r="A99" s="49">
        <f>IF(T99&lt;&gt;0,+RANK(T99,T$11:T$119,0),0)</f>
        <v>0</v>
      </c>
      <c r="B99" s="50"/>
      <c r="C99" s="70"/>
      <c r="D99" s="99"/>
      <c r="E99" s="52">
        <f>IF(AND(D99&gt;0,D99&lt;11.3),INT(58.015*(11.5-D99)^1.81),0)</f>
        <v>0</v>
      </c>
      <c r="F99" s="52"/>
      <c r="G99" s="51"/>
      <c r="H99" s="52">
        <f>IF(G99&lt;&gt;0,INT(0.8465*((G99*100)-75)^1.42),0)</f>
        <v>0</v>
      </c>
      <c r="I99" s="51"/>
      <c r="J99" s="52">
        <f>IF(I99&lt;&gt;0,INT(0.14354*((I99*100)-220)^1.4),0)</f>
        <v>0</v>
      </c>
      <c r="K99" s="52"/>
      <c r="L99" s="51"/>
      <c r="M99" s="52">
        <f>IF(AND(L99&gt;1.53,L99&lt;&gt;"N"),INT(51.39*(L99-1.5)^1.05),0)</f>
        <v>0</v>
      </c>
      <c r="N99" s="51"/>
      <c r="O99" s="52">
        <f>IF(AND(N99&gt;10.15,N99&lt;&gt;"N"),INT(5.33*(N99-10)^1.1),0)</f>
        <v>0</v>
      </c>
      <c r="P99" s="53"/>
      <c r="Q99" s="54" t="s">
        <v>13</v>
      </c>
      <c r="R99" s="55"/>
      <c r="S99" s="52">
        <f>IF(AND(305.5&gt;60*P99+R99,P99&gt;0),INT(0.08713*(305.5-(60*P99+R99))^1.85),0)</f>
        <v>0</v>
      </c>
      <c r="T99" s="56">
        <f>SUM(E99,H99,J99,M99,O99,S99)</f>
        <v>0</v>
      </c>
    </row>
    <row r="100" spans="1:20" ht="14.1" customHeight="1">
      <c r="A100" s="49">
        <f>IF(T100&lt;&gt;0,+RANK(T100,T$11:T$119,0),0)</f>
        <v>0</v>
      </c>
      <c r="B100" s="50"/>
      <c r="C100" s="70"/>
      <c r="D100" s="99"/>
      <c r="E100" s="52">
        <f t="shared" ref="E100:E103" si="11">IF(AND(D100&gt;0,D100&lt;11.3),INT(58.015*(11.5-D100)^1.81),0)</f>
        <v>0</v>
      </c>
      <c r="F100" s="52"/>
      <c r="G100" s="51"/>
      <c r="H100" s="52">
        <f>IF(G100&lt;&gt;0,INT(0.8465*((G100*100)-75)^1.42),0)</f>
        <v>0</v>
      </c>
      <c r="I100" s="51"/>
      <c r="J100" s="52">
        <f>IF(I100&lt;&gt;0,INT(0.14354*((I100*100)-220)^1.4),0)</f>
        <v>0</v>
      </c>
      <c r="K100" s="52"/>
      <c r="L100" s="51"/>
      <c r="M100" s="52">
        <f>IF(AND(L100&gt;1.53,L100&lt;&gt;"N"),INT(51.39*(L100-1.5)^1.05),0)</f>
        <v>0</v>
      </c>
      <c r="N100" s="51"/>
      <c r="O100" s="52">
        <f>IF(AND(N100&gt;10.15,N100&lt;&gt;"N"),INT(5.33*(N100-10)^1.1),0)</f>
        <v>0</v>
      </c>
      <c r="P100" s="53"/>
      <c r="Q100" s="54" t="s">
        <v>13</v>
      </c>
      <c r="R100" s="55"/>
      <c r="S100" s="52">
        <f>IF(AND(305.5&gt;60*P100+R100,P100&gt;0),INT(0.08713*(305.5-(60*P100+R100))^1.85),0)</f>
        <v>0</v>
      </c>
      <c r="T100" s="56">
        <f>SUM(E100,H100,J100,M100,O100,S100)</f>
        <v>0</v>
      </c>
    </row>
    <row r="101" spans="1:20" ht="14.1" customHeight="1">
      <c r="A101" s="49">
        <f>IF(T101&lt;&gt;0,+RANK(T101,T$11:T$119,0),0)</f>
        <v>0</v>
      </c>
      <c r="B101" s="50"/>
      <c r="C101" s="70"/>
      <c r="D101" s="99"/>
      <c r="E101" s="52">
        <f t="shared" si="11"/>
        <v>0</v>
      </c>
      <c r="F101" s="52"/>
      <c r="G101" s="51"/>
      <c r="H101" s="52">
        <f>IF(G101&lt;&gt;0,INT(0.8465*((G101*100)-75)^1.42),0)</f>
        <v>0</v>
      </c>
      <c r="I101" s="51"/>
      <c r="J101" s="52">
        <f>IF(I101&lt;&gt;0,INT(0.14354*((I101*100)-220)^1.4),0)</f>
        <v>0</v>
      </c>
      <c r="K101" s="52"/>
      <c r="L101" s="51"/>
      <c r="M101" s="52">
        <f>IF(AND(L101&gt;1.53,L101&lt;&gt;"N"),INT(51.39*(L101-1.5)^1.05),0)</f>
        <v>0</v>
      </c>
      <c r="N101" s="51"/>
      <c r="O101" s="52">
        <f>IF(AND(N101&gt;10.15,N101&lt;&gt;"N"),INT(5.33*(N101-10)^1.1),0)</f>
        <v>0</v>
      </c>
      <c r="P101" s="53"/>
      <c r="Q101" s="54" t="s">
        <v>13</v>
      </c>
      <c r="R101" s="55"/>
      <c r="S101" s="52">
        <f>IF(AND(305.5&gt;60*P101+R101,P101&gt;0),INT(0.08713*(305.5-(60*P101+R101))^1.85),0)</f>
        <v>0</v>
      </c>
      <c r="T101" s="56">
        <f>SUM(E101,H101,J101,M101,O101,S101)</f>
        <v>0</v>
      </c>
    </row>
    <row r="102" spans="1:20" ht="14.1" customHeight="1">
      <c r="A102" s="49">
        <f>IF(T102&lt;&gt;0,+RANK(T102,T$11:T$119,0),0)</f>
        <v>0</v>
      </c>
      <c r="B102" s="50"/>
      <c r="C102" s="70"/>
      <c r="D102" s="99"/>
      <c r="E102" s="52">
        <f t="shared" si="11"/>
        <v>0</v>
      </c>
      <c r="F102" s="52"/>
      <c r="G102" s="51"/>
      <c r="H102" s="52">
        <f>IF(G102&lt;&gt;0,INT(0.8465*((G102*100)-75)^1.42),0)</f>
        <v>0</v>
      </c>
      <c r="I102" s="51"/>
      <c r="J102" s="52">
        <f>IF(I102&lt;&gt;0,INT(0.14354*((I102*100)-220)^1.4),0)</f>
        <v>0</v>
      </c>
      <c r="K102" s="52"/>
      <c r="L102" s="51"/>
      <c r="M102" s="52">
        <f>IF(AND(L102&gt;1.53,L102&lt;&gt;"N"),INT(51.39*(L102-1.5)^1.05),0)</f>
        <v>0</v>
      </c>
      <c r="N102" s="51"/>
      <c r="O102" s="52">
        <f>IF(AND(N102&gt;10.15,N102&lt;&gt;"N"),INT(5.33*(N102-10)^1.1),0)</f>
        <v>0</v>
      </c>
      <c r="P102" s="53"/>
      <c r="Q102" s="54" t="s">
        <v>13</v>
      </c>
      <c r="R102" s="55"/>
      <c r="S102" s="52">
        <f>IF(AND(305.5&gt;60*P102+R102,P102&gt;0),INT(0.08713*(305.5-(60*P102+R102))^1.85),0)</f>
        <v>0</v>
      </c>
      <c r="T102" s="56">
        <f>SUM(E102,H102,J102,M102,O102,S102)</f>
        <v>0</v>
      </c>
    </row>
    <row r="103" spans="1:20" ht="14.1" customHeight="1" thickBot="1">
      <c r="A103" s="59">
        <f>IF(T103&lt;&gt;0,+RANK(T103,T$11:T$119,0),0)</f>
        <v>0</v>
      </c>
      <c r="B103" s="60"/>
      <c r="C103" s="71"/>
      <c r="D103" s="100"/>
      <c r="E103" s="62">
        <f t="shared" si="11"/>
        <v>0</v>
      </c>
      <c r="F103" s="62"/>
      <c r="G103" s="61"/>
      <c r="H103" s="62">
        <f>IF(G103&lt;&gt;0,INT(0.8465*((G103*100)-75)^1.42),0)</f>
        <v>0</v>
      </c>
      <c r="I103" s="61"/>
      <c r="J103" s="62">
        <f>IF(I103&lt;&gt;0,INT(0.14354*((I103*100)-220)^1.4),0)</f>
        <v>0</v>
      </c>
      <c r="K103" s="62"/>
      <c r="L103" s="61"/>
      <c r="M103" s="62">
        <f>IF(AND(L103&gt;1.53,L103&lt;&gt;"N"),INT(51.39*(L103-1.5)^1.05),0)</f>
        <v>0</v>
      </c>
      <c r="N103" s="61"/>
      <c r="O103" s="62">
        <f>IF(AND(N103&gt;10.15,N103&lt;&gt;"N"),INT(5.33*(N103-10)^1.1),0)</f>
        <v>0</v>
      </c>
      <c r="P103" s="63"/>
      <c r="Q103" s="64" t="s">
        <v>13</v>
      </c>
      <c r="R103" s="65"/>
      <c r="S103" s="62">
        <f>IF(AND(305.5&gt;60*P103+R103,P103&gt;0),INT(0.08713*(305.5-(60*P103+R103))^1.85),0)</f>
        <v>0</v>
      </c>
      <c r="T103" s="66">
        <f>SUM(E103,H103,J103,M103,O103,S103)</f>
        <v>0</v>
      </c>
    </row>
    <row r="104" spans="1:20" ht="14.1" customHeight="1" thickBot="1">
      <c r="A104" s="67" t="s">
        <v>16</v>
      </c>
      <c r="B104" s="47"/>
      <c r="C104" s="68"/>
      <c r="D104" s="13">
        <f>LARGE(T107:T111,1)+LARGE(T107:T111,2)+LARGE(T107:T111,3)+LARGE(T107:T111,4)</f>
        <v>0</v>
      </c>
      <c r="E104" s="12"/>
      <c r="F104" s="40"/>
      <c r="G104" s="5" t="s">
        <v>12</v>
      </c>
      <c r="H104" s="4"/>
      <c r="I104" s="4"/>
      <c r="J104" s="4"/>
      <c r="K104" s="35"/>
      <c r="L104" s="4"/>
      <c r="M104" s="4"/>
      <c r="N104" s="4"/>
      <c r="O104" s="4"/>
      <c r="P104" s="4"/>
      <c r="Q104" s="4"/>
      <c r="R104" s="6"/>
      <c r="S104" s="4"/>
      <c r="T104" s="82">
        <f>IF(X104&lt;&gt;0,+RANK(X104,X$8:X$119,0),0)</f>
        <v>0</v>
      </c>
    </row>
    <row r="105" spans="1:20" ht="14.1" customHeight="1">
      <c r="A105" s="83" t="s">
        <v>11</v>
      </c>
      <c r="B105" s="34" t="s">
        <v>15</v>
      </c>
      <c r="C105" s="84" t="s">
        <v>0</v>
      </c>
      <c r="D105" s="44" t="s">
        <v>1</v>
      </c>
      <c r="E105" s="26"/>
      <c r="F105" s="36"/>
      <c r="G105" s="25" t="s">
        <v>8</v>
      </c>
      <c r="H105" s="26"/>
      <c r="I105" s="25" t="s">
        <v>2</v>
      </c>
      <c r="J105" s="26"/>
      <c r="K105" s="36"/>
      <c r="L105" s="25" t="s">
        <v>9</v>
      </c>
      <c r="M105" s="26"/>
      <c r="N105" s="25" t="s">
        <v>3</v>
      </c>
      <c r="O105" s="26"/>
      <c r="P105" s="25" t="s">
        <v>10</v>
      </c>
      <c r="Q105" s="27"/>
      <c r="R105" s="27"/>
      <c r="S105" s="26"/>
      <c r="T105" s="21" t="s">
        <v>7</v>
      </c>
    </row>
    <row r="106" spans="1:20" ht="14.1" customHeight="1">
      <c r="A106" s="85"/>
      <c r="B106" s="28"/>
      <c r="C106" s="69"/>
      <c r="D106" s="45" t="s">
        <v>5</v>
      </c>
      <c r="E106" s="23" t="s">
        <v>6</v>
      </c>
      <c r="F106" s="37"/>
      <c r="G106" s="23" t="s">
        <v>5</v>
      </c>
      <c r="H106" s="23" t="s">
        <v>6</v>
      </c>
      <c r="I106" s="23" t="s">
        <v>5</v>
      </c>
      <c r="J106" s="23" t="s">
        <v>6</v>
      </c>
      <c r="K106" s="37"/>
      <c r="L106" s="23" t="s">
        <v>5</v>
      </c>
      <c r="M106" s="23" t="s">
        <v>6</v>
      </c>
      <c r="N106" s="23" t="s">
        <v>5</v>
      </c>
      <c r="O106" s="23" t="s">
        <v>6</v>
      </c>
      <c r="P106" s="30" t="s">
        <v>5</v>
      </c>
      <c r="Q106" s="31"/>
      <c r="R106" s="32"/>
      <c r="S106" s="23" t="s">
        <v>6</v>
      </c>
      <c r="T106" s="22"/>
    </row>
    <row r="107" spans="1:20" ht="14.1" customHeight="1">
      <c r="A107" s="49">
        <f>IF(T107&lt;&gt;0,+RANK(T107,T$11:T$119,0),0)</f>
        <v>0</v>
      </c>
      <c r="B107" s="50"/>
      <c r="C107" s="70"/>
      <c r="D107" s="99"/>
      <c r="E107" s="52">
        <f>IF(AND(D107&gt;0,D107&lt;11.3),INT(58.015*(11.5-D107)^1.81),0)</f>
        <v>0</v>
      </c>
      <c r="F107" s="52"/>
      <c r="G107" s="51"/>
      <c r="H107" s="52">
        <f>IF(G107&lt;&gt;0,INT(0.8465*((G107*100)-75)^1.42),0)</f>
        <v>0</v>
      </c>
      <c r="I107" s="51"/>
      <c r="J107" s="52">
        <f>IF(I107&lt;&gt;0,INT(0.14354*((I107*100)-220)^1.4),0)</f>
        <v>0</v>
      </c>
      <c r="K107" s="52"/>
      <c r="L107" s="51"/>
      <c r="M107" s="52">
        <f>IF(AND(L107&gt;1.53,L107&lt;&gt;"N"),INT(51.39*(L107-1.5)^1.05),0)</f>
        <v>0</v>
      </c>
      <c r="N107" s="51"/>
      <c r="O107" s="52">
        <f>IF(AND(N107&gt;10.15,N107&lt;&gt;"N"),INT(5.33*(N107-10)^1.1),0)</f>
        <v>0</v>
      </c>
      <c r="P107" s="53"/>
      <c r="Q107" s="54" t="s">
        <v>13</v>
      </c>
      <c r="R107" s="55"/>
      <c r="S107" s="52">
        <f>IF(AND(305.5&gt;60*P107+R107,P107&gt;0),INT(0.08713*(305.5-(60*P107+R107))^1.85),0)</f>
        <v>0</v>
      </c>
      <c r="T107" s="56">
        <f>SUM(E107,H107,J107,M107,O107,S107)</f>
        <v>0</v>
      </c>
    </row>
    <row r="108" spans="1:20" ht="14.1" customHeight="1">
      <c r="A108" s="49">
        <f>IF(T108&lt;&gt;0,+RANK(T108,T$11:T$119,0),0)</f>
        <v>0</v>
      </c>
      <c r="B108" s="50"/>
      <c r="C108" s="70"/>
      <c r="D108" s="99"/>
      <c r="E108" s="52">
        <f t="shared" ref="E108:E111" si="12">IF(AND(D108&gt;0,D108&lt;11.3),INT(58.015*(11.5-D108)^1.81),0)</f>
        <v>0</v>
      </c>
      <c r="F108" s="52"/>
      <c r="G108" s="51"/>
      <c r="H108" s="52">
        <f>IF(G108&lt;&gt;0,INT(0.8465*((G108*100)-75)^1.42),0)</f>
        <v>0</v>
      </c>
      <c r="I108" s="51"/>
      <c r="J108" s="52">
        <f>IF(I108&lt;&gt;0,INT(0.14354*((I108*100)-220)^1.4),0)</f>
        <v>0</v>
      </c>
      <c r="K108" s="52"/>
      <c r="L108" s="51"/>
      <c r="M108" s="52">
        <f>IF(AND(L108&gt;1.53,L108&lt;&gt;"N"),INT(51.39*(L108-1.5)^1.05),0)</f>
        <v>0</v>
      </c>
      <c r="N108" s="51"/>
      <c r="O108" s="52">
        <f>IF(AND(N108&gt;10.15,N108&lt;&gt;"N"),INT(5.33*(N108-10)^1.1),0)</f>
        <v>0</v>
      </c>
      <c r="P108" s="53"/>
      <c r="Q108" s="54" t="s">
        <v>13</v>
      </c>
      <c r="R108" s="55"/>
      <c r="S108" s="52">
        <f>IF(AND(305.5&gt;60*P108+R108,P108&gt;0),INT(0.08713*(305.5-(60*P108+R108))^1.85),0)</f>
        <v>0</v>
      </c>
      <c r="T108" s="56">
        <f>SUM(E108,H108,J108,M108,O108,S108)</f>
        <v>0</v>
      </c>
    </row>
    <row r="109" spans="1:20" ht="14.1" customHeight="1">
      <c r="A109" s="49">
        <f>IF(T109&lt;&gt;0,+RANK(T109,T$11:T$119,0),0)</f>
        <v>0</v>
      </c>
      <c r="B109" s="50"/>
      <c r="C109" s="70"/>
      <c r="D109" s="99"/>
      <c r="E109" s="52">
        <f t="shared" si="12"/>
        <v>0</v>
      </c>
      <c r="F109" s="52"/>
      <c r="G109" s="51"/>
      <c r="H109" s="52">
        <f>IF(G109&lt;&gt;0,INT(0.8465*((G109*100)-75)^1.42),0)</f>
        <v>0</v>
      </c>
      <c r="I109" s="51"/>
      <c r="J109" s="52">
        <f>IF(I109&lt;&gt;0,INT(0.14354*((I109*100)-220)^1.4),0)</f>
        <v>0</v>
      </c>
      <c r="K109" s="52"/>
      <c r="L109" s="51"/>
      <c r="M109" s="52">
        <f>IF(AND(L109&gt;1.53,L109&lt;&gt;"N"),INT(51.39*(L109-1.5)^1.05),0)</f>
        <v>0</v>
      </c>
      <c r="N109" s="51"/>
      <c r="O109" s="52">
        <f>IF(AND(N109&gt;10.15,N109&lt;&gt;"N"),INT(5.33*(N109-10)^1.1),0)</f>
        <v>0</v>
      </c>
      <c r="P109" s="53"/>
      <c r="Q109" s="54" t="s">
        <v>13</v>
      </c>
      <c r="R109" s="55"/>
      <c r="S109" s="52">
        <f>IF(AND(305.5&gt;60*P109+R109,P109&gt;0),INT(0.08713*(305.5-(60*P109+R109))^1.85),0)</f>
        <v>0</v>
      </c>
      <c r="T109" s="56">
        <f>SUM(E109,H109,J109,M109,O109,S109)</f>
        <v>0</v>
      </c>
    </row>
    <row r="110" spans="1:20" ht="14.1" customHeight="1">
      <c r="A110" s="49">
        <f>IF(T110&lt;&gt;0,+RANK(T110,T$11:T$119,0),0)</f>
        <v>0</v>
      </c>
      <c r="B110" s="50"/>
      <c r="C110" s="70"/>
      <c r="D110" s="99"/>
      <c r="E110" s="52">
        <f t="shared" si="12"/>
        <v>0</v>
      </c>
      <c r="F110" s="52"/>
      <c r="G110" s="51"/>
      <c r="H110" s="52">
        <f>IF(G110&lt;&gt;0,INT(0.8465*((G110*100)-75)^1.42),0)</f>
        <v>0</v>
      </c>
      <c r="I110" s="51"/>
      <c r="J110" s="52">
        <f>IF(I110&lt;&gt;0,INT(0.14354*((I110*100)-220)^1.4),0)</f>
        <v>0</v>
      </c>
      <c r="K110" s="52"/>
      <c r="L110" s="51"/>
      <c r="M110" s="52">
        <f>IF(AND(L110&gt;1.53,L110&lt;&gt;"N"),INT(51.39*(L110-1.5)^1.05),0)</f>
        <v>0</v>
      </c>
      <c r="N110" s="51"/>
      <c r="O110" s="52">
        <f>IF(AND(N110&gt;10.15,N110&lt;&gt;"N"),INT(5.33*(N110-10)^1.1),0)</f>
        <v>0</v>
      </c>
      <c r="P110" s="53"/>
      <c r="Q110" s="54" t="s">
        <v>13</v>
      </c>
      <c r="R110" s="55"/>
      <c r="S110" s="52">
        <f>IF(AND(305.5&gt;60*P110+R110,P110&gt;0),INT(0.08713*(305.5-(60*P110+R110))^1.85),0)</f>
        <v>0</v>
      </c>
      <c r="T110" s="56">
        <f>SUM(E110,H110,J110,M110,O110,S110)</f>
        <v>0</v>
      </c>
    </row>
    <row r="111" spans="1:20" ht="14.1" customHeight="1" thickBot="1">
      <c r="A111" s="59">
        <f>IF(T111&lt;&gt;0,+RANK(T111,T$11:T$119,0),0)</f>
        <v>0</v>
      </c>
      <c r="B111" s="60"/>
      <c r="C111" s="71"/>
      <c r="D111" s="100"/>
      <c r="E111" s="62">
        <f t="shared" si="12"/>
        <v>0</v>
      </c>
      <c r="F111" s="62"/>
      <c r="G111" s="61"/>
      <c r="H111" s="62">
        <f>IF(G111&lt;&gt;0,INT(0.8465*((G111*100)-75)^1.42),0)</f>
        <v>0</v>
      </c>
      <c r="I111" s="61"/>
      <c r="J111" s="62">
        <f>IF(I111&lt;&gt;0,INT(0.14354*((I111*100)-220)^1.4),0)</f>
        <v>0</v>
      </c>
      <c r="K111" s="62"/>
      <c r="L111" s="61"/>
      <c r="M111" s="62">
        <f>IF(AND(L111&gt;1.53,L111&lt;&gt;"N"),INT(51.39*(L111-1.5)^1.05),0)</f>
        <v>0</v>
      </c>
      <c r="N111" s="61"/>
      <c r="O111" s="62">
        <f>IF(AND(N111&gt;10.15,N111&lt;&gt;"N"),INT(5.33*(N111-10)^1.1),0)</f>
        <v>0</v>
      </c>
      <c r="P111" s="63"/>
      <c r="Q111" s="64" t="s">
        <v>13</v>
      </c>
      <c r="R111" s="65"/>
      <c r="S111" s="62">
        <f>IF(AND(305.5&gt;60*P111+R111,P111&gt;0),INT(0.08713*(305.5-(60*P111+R111))^1.85),0)</f>
        <v>0</v>
      </c>
      <c r="T111" s="66">
        <f>SUM(E111,H111,J111,M111,O111,S111)</f>
        <v>0</v>
      </c>
    </row>
    <row r="112" spans="1:20" ht="14.1" customHeight="1" thickBot="1">
      <c r="A112" s="67" t="s">
        <v>16</v>
      </c>
      <c r="B112" s="47"/>
      <c r="C112" s="68"/>
      <c r="D112" s="13">
        <f>LARGE(T115:T119,1)+LARGE(T115:T119,2)+LARGE(T115:T119,3)+LARGE(T115:T119,4)</f>
        <v>0</v>
      </c>
      <c r="E112" s="12"/>
      <c r="F112" s="40"/>
      <c r="G112" s="5" t="s">
        <v>12</v>
      </c>
      <c r="H112" s="4"/>
      <c r="I112" s="4"/>
      <c r="J112" s="4"/>
      <c r="K112" s="35"/>
      <c r="L112" s="4"/>
      <c r="M112" s="4"/>
      <c r="N112" s="4"/>
      <c r="O112" s="4"/>
      <c r="P112" s="4"/>
      <c r="Q112" s="4"/>
      <c r="R112" s="6"/>
      <c r="S112" s="4"/>
      <c r="T112" s="82">
        <f>IF(X112&lt;&gt;0,+RANK(X112,X$8:X$119,0),0)</f>
        <v>0</v>
      </c>
    </row>
    <row r="113" spans="1:20" ht="14.1" customHeight="1">
      <c r="A113" s="83" t="s">
        <v>11</v>
      </c>
      <c r="B113" s="34" t="s">
        <v>15</v>
      </c>
      <c r="C113" s="84" t="s">
        <v>0</v>
      </c>
      <c r="D113" s="44" t="s">
        <v>1</v>
      </c>
      <c r="E113" s="26"/>
      <c r="F113" s="36"/>
      <c r="G113" s="25" t="s">
        <v>8</v>
      </c>
      <c r="H113" s="26"/>
      <c r="I113" s="25" t="s">
        <v>2</v>
      </c>
      <c r="J113" s="26"/>
      <c r="K113" s="36"/>
      <c r="L113" s="25" t="s">
        <v>9</v>
      </c>
      <c r="M113" s="26"/>
      <c r="N113" s="25" t="s">
        <v>3</v>
      </c>
      <c r="O113" s="26"/>
      <c r="P113" s="25" t="s">
        <v>10</v>
      </c>
      <c r="Q113" s="27"/>
      <c r="R113" s="27"/>
      <c r="S113" s="26"/>
      <c r="T113" s="21" t="s">
        <v>7</v>
      </c>
    </row>
    <row r="114" spans="1:20" ht="14.1" customHeight="1">
      <c r="A114" s="85"/>
      <c r="B114" s="28"/>
      <c r="C114" s="69"/>
      <c r="D114" s="45" t="s">
        <v>5</v>
      </c>
      <c r="E114" s="23" t="s">
        <v>6</v>
      </c>
      <c r="F114" s="37"/>
      <c r="G114" s="23" t="s">
        <v>5</v>
      </c>
      <c r="H114" s="23" t="s">
        <v>6</v>
      </c>
      <c r="I114" s="23" t="s">
        <v>5</v>
      </c>
      <c r="J114" s="23" t="s">
        <v>6</v>
      </c>
      <c r="K114" s="37"/>
      <c r="L114" s="23" t="s">
        <v>5</v>
      </c>
      <c r="M114" s="23" t="s">
        <v>6</v>
      </c>
      <c r="N114" s="23" t="s">
        <v>5</v>
      </c>
      <c r="O114" s="23" t="s">
        <v>6</v>
      </c>
      <c r="P114" s="30" t="s">
        <v>5</v>
      </c>
      <c r="Q114" s="31"/>
      <c r="R114" s="32"/>
      <c r="S114" s="23" t="s">
        <v>6</v>
      </c>
      <c r="T114" s="22"/>
    </row>
    <row r="115" spans="1:20" ht="14.1" customHeight="1">
      <c r="A115" s="49">
        <f>IF(T115&lt;&gt;0,+RANK(T115,T$11:T$119,0),0)</f>
        <v>0</v>
      </c>
      <c r="B115" s="50"/>
      <c r="C115" s="70"/>
      <c r="D115" s="99"/>
      <c r="E115" s="52">
        <f>IF(AND(D115&gt;0,D115&lt;11.3),INT(58.015*(11.5-D115)^1.81),0)</f>
        <v>0</v>
      </c>
      <c r="F115" s="52"/>
      <c r="G115" s="51"/>
      <c r="H115" s="52">
        <f>IF(G115&lt;&gt;0,INT(0.8465*((G115*100)-75)^1.42),0)</f>
        <v>0</v>
      </c>
      <c r="I115" s="51"/>
      <c r="J115" s="52">
        <f>IF(I115&lt;&gt;0,INT(0.14354*((I115*100)-220)^1.4),0)</f>
        <v>0</v>
      </c>
      <c r="K115" s="52"/>
      <c r="L115" s="51"/>
      <c r="M115" s="52">
        <f>IF(AND(L115&gt;1.53,L115&lt;&gt;"N"),INT(51.39*(L115-1.5)^1.05),0)</f>
        <v>0</v>
      </c>
      <c r="N115" s="51"/>
      <c r="O115" s="52">
        <f>IF(AND(N115&gt;10.15,N115&lt;&gt;"N"),INT(5.33*(N115-10)^1.1),0)</f>
        <v>0</v>
      </c>
      <c r="P115" s="53"/>
      <c r="Q115" s="54" t="s">
        <v>13</v>
      </c>
      <c r="R115" s="55"/>
      <c r="S115" s="52">
        <f>IF(AND(305.5&gt;60*P115+R115,P115&gt;0),INT(0.08713*(305.5-(60*P115+R115))^1.85),0)</f>
        <v>0</v>
      </c>
      <c r="T115" s="56">
        <f>SUM(E115,H115,J115,M115,O115,S115)</f>
        <v>0</v>
      </c>
    </row>
    <row r="116" spans="1:20" ht="14.1" customHeight="1">
      <c r="A116" s="49">
        <f>IF(T116&lt;&gt;0,+RANK(T116,T$11:T$119,0),0)</f>
        <v>0</v>
      </c>
      <c r="B116" s="50"/>
      <c r="C116" s="70"/>
      <c r="D116" s="99"/>
      <c r="E116" s="52">
        <f t="shared" ref="E116:E119" si="13">IF(AND(D116&gt;0,D116&lt;11.3),INT(58.015*(11.5-D116)^1.81),0)</f>
        <v>0</v>
      </c>
      <c r="F116" s="52"/>
      <c r="G116" s="51"/>
      <c r="H116" s="52">
        <f>IF(G116&lt;&gt;0,INT(0.8465*((G116*100)-75)^1.42),0)</f>
        <v>0</v>
      </c>
      <c r="I116" s="51"/>
      <c r="J116" s="52">
        <f>IF(I116&lt;&gt;0,INT(0.14354*((I116*100)-220)^1.4),0)</f>
        <v>0</v>
      </c>
      <c r="K116" s="52"/>
      <c r="L116" s="51"/>
      <c r="M116" s="52">
        <f>IF(AND(L116&gt;1.53,L116&lt;&gt;"N"),INT(51.39*(L116-1.5)^1.05),0)</f>
        <v>0</v>
      </c>
      <c r="N116" s="51"/>
      <c r="O116" s="52">
        <f>IF(AND(N116&gt;10.15,N116&lt;&gt;"N"),INT(5.33*(N116-10)^1.1),0)</f>
        <v>0</v>
      </c>
      <c r="P116" s="53"/>
      <c r="Q116" s="54" t="s">
        <v>13</v>
      </c>
      <c r="R116" s="55"/>
      <c r="S116" s="52">
        <f>IF(AND(305.5&gt;60*P116+R116,P116&gt;0),INT(0.08713*(305.5-(60*P116+R116))^1.85),0)</f>
        <v>0</v>
      </c>
      <c r="T116" s="56">
        <f>SUM(E116,H116,J116,M116,O116,S116)</f>
        <v>0</v>
      </c>
    </row>
    <row r="117" spans="1:20" ht="14.1" customHeight="1">
      <c r="A117" s="49">
        <f>IF(T117&lt;&gt;0,+RANK(T117,T$11:T$119,0),0)</f>
        <v>0</v>
      </c>
      <c r="B117" s="50"/>
      <c r="C117" s="70"/>
      <c r="D117" s="99"/>
      <c r="E117" s="52">
        <f t="shared" si="13"/>
        <v>0</v>
      </c>
      <c r="F117" s="52"/>
      <c r="G117" s="51"/>
      <c r="H117" s="52">
        <f>IF(G117&lt;&gt;0,INT(0.8465*((G117*100)-75)^1.42),0)</f>
        <v>0</v>
      </c>
      <c r="I117" s="51"/>
      <c r="J117" s="52">
        <f>IF(I117&lt;&gt;0,INT(0.14354*((I117*100)-220)^1.4),0)</f>
        <v>0</v>
      </c>
      <c r="K117" s="52"/>
      <c r="L117" s="51"/>
      <c r="M117" s="52">
        <f>IF(AND(L117&gt;1.53,L117&lt;&gt;"N"),INT(51.39*(L117-1.5)^1.05),0)</f>
        <v>0</v>
      </c>
      <c r="N117" s="51"/>
      <c r="O117" s="52">
        <f>IF(AND(N117&gt;10.15,N117&lt;&gt;"N"),INT(5.33*(N117-10)^1.1),0)</f>
        <v>0</v>
      </c>
      <c r="P117" s="53"/>
      <c r="Q117" s="54" t="s">
        <v>13</v>
      </c>
      <c r="R117" s="55"/>
      <c r="S117" s="52">
        <f>IF(AND(305.5&gt;60*P117+R117,P117&gt;0),INT(0.08713*(305.5-(60*P117+R117))^1.85),0)</f>
        <v>0</v>
      </c>
      <c r="T117" s="56">
        <f>SUM(E117,H117,J117,M117,O117,S117)</f>
        <v>0</v>
      </c>
    </row>
    <row r="118" spans="1:20" ht="14.1" customHeight="1">
      <c r="A118" s="49">
        <f>IF(T118&lt;&gt;0,+RANK(T118,T$11:T$119,0),0)</f>
        <v>0</v>
      </c>
      <c r="B118" s="50"/>
      <c r="C118" s="70"/>
      <c r="D118" s="99"/>
      <c r="E118" s="52">
        <f t="shared" si="13"/>
        <v>0</v>
      </c>
      <c r="F118" s="52"/>
      <c r="G118" s="51"/>
      <c r="H118" s="52">
        <f>IF(G118&lt;&gt;0,INT(0.8465*((G118*100)-75)^1.42),0)</f>
        <v>0</v>
      </c>
      <c r="I118" s="51"/>
      <c r="J118" s="52">
        <f>IF(I118&lt;&gt;0,INT(0.14354*((I118*100)-220)^1.4),0)</f>
        <v>0</v>
      </c>
      <c r="K118" s="52"/>
      <c r="L118" s="51"/>
      <c r="M118" s="52">
        <f>IF(AND(L118&gt;1.53,L118&lt;&gt;"N"),INT(51.39*(L118-1.5)^1.05),0)</f>
        <v>0</v>
      </c>
      <c r="N118" s="51"/>
      <c r="O118" s="52">
        <f>IF(AND(N118&gt;10.15,N118&lt;&gt;"N"),INT(5.33*(N118-10)^1.1),0)</f>
        <v>0</v>
      </c>
      <c r="P118" s="53"/>
      <c r="Q118" s="54" t="s">
        <v>13</v>
      </c>
      <c r="R118" s="55"/>
      <c r="S118" s="52">
        <f>IF(AND(305.5&gt;60*P118+R118,P118&gt;0),INT(0.08713*(305.5-(60*P118+R118))^1.85),0)</f>
        <v>0</v>
      </c>
      <c r="T118" s="56">
        <f>SUM(E118,H118,J118,M118,O118,S118)</f>
        <v>0</v>
      </c>
    </row>
    <row r="119" spans="1:20" ht="14.1" customHeight="1" thickBot="1">
      <c r="A119" s="59">
        <f>IF(T119&lt;&gt;0,+RANK(T119,T$11:T$119,0),0)</f>
        <v>0</v>
      </c>
      <c r="B119" s="60"/>
      <c r="C119" s="71"/>
      <c r="D119" s="100"/>
      <c r="E119" s="62">
        <f t="shared" si="13"/>
        <v>0</v>
      </c>
      <c r="F119" s="62"/>
      <c r="G119" s="61"/>
      <c r="H119" s="62">
        <f>IF(G119&lt;&gt;0,INT(0.8465*((G119*100)-75)^1.42),0)</f>
        <v>0</v>
      </c>
      <c r="I119" s="61"/>
      <c r="J119" s="62">
        <f>IF(I119&lt;&gt;0,INT(0.14354*((I119*100)-220)^1.4),0)</f>
        <v>0</v>
      </c>
      <c r="K119" s="62"/>
      <c r="L119" s="61"/>
      <c r="M119" s="62">
        <f>IF(AND(L119&gt;1.53,L119&lt;&gt;"N"),INT(51.39*(L119-1.5)^1.05),0)</f>
        <v>0</v>
      </c>
      <c r="N119" s="61"/>
      <c r="O119" s="62">
        <f>IF(AND(N119&gt;10.15,N119&lt;&gt;"N"),INT(5.33*(N119-10)^1.1),0)</f>
        <v>0</v>
      </c>
      <c r="P119" s="63"/>
      <c r="Q119" s="64" t="s">
        <v>13</v>
      </c>
      <c r="R119" s="65"/>
      <c r="S119" s="62">
        <f>IF(AND(305.5&gt;60*P119+R119,P119&gt;0),INT(0.08713*(305.5-(60*P119+R119))^1.85),0)</f>
        <v>0</v>
      </c>
      <c r="T119" s="66">
        <f>SUM(E119,H119,J119,M119,O119,S119)</f>
        <v>0</v>
      </c>
    </row>
    <row r="120" spans="1:20" ht="14.1" customHeight="1"/>
    <row r="121" spans="1:20" ht="14.1" customHeight="1"/>
    <row r="122" spans="1:20" ht="14.1" customHeight="1"/>
    <row r="123" spans="1:20" ht="14.1" customHeight="1"/>
    <row r="124" spans="1:20" ht="14.1" customHeight="1"/>
  </sheetData>
  <mergeCells count="3">
    <mergeCell ref="A1:T3"/>
    <mergeCell ref="A4:T5"/>
    <mergeCell ref="J7:T7"/>
  </mergeCells>
  <pageMargins left="0.25" right="0.25" top="0.75" bottom="0.75" header="0.3" footer="0.3"/>
  <pageSetup paperSize="9" scale="4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Button 1">
              <controlPr defaultSize="0" print="0" autoFill="0" autoPict="0" macro="[0]!poředídružstevSH">
                <anchor moveWithCells="1">
                  <from>
                    <xdr:col>0</xdr:col>
                    <xdr:colOff>171450</xdr:colOff>
                    <xdr:row>0</xdr:row>
                    <xdr:rowOff>123825</xdr:rowOff>
                  </from>
                  <to>
                    <xdr:col>2</xdr:col>
                    <xdr:colOff>57150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Button 2">
              <controlPr defaultSize="0" print="0" autoFill="0" autoPict="0" macro="[0]!zápisvýsledkůSH">
                <anchor moveWithCells="1">
                  <from>
                    <xdr:col>0</xdr:col>
                    <xdr:colOff>190500</xdr:colOff>
                    <xdr:row>3</xdr:row>
                    <xdr:rowOff>38100</xdr:rowOff>
                  </from>
                  <to>
                    <xdr:col>2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Button 3">
              <controlPr defaultSize="0" print="0" autoFill="0" autoPict="0" macro="[0]!elektrickéčasy">
                <anchor moveWithCells="1">
                  <from>
                    <xdr:col>0</xdr:col>
                    <xdr:colOff>190500</xdr:colOff>
                    <xdr:row>5</xdr:row>
                    <xdr:rowOff>104775</xdr:rowOff>
                  </from>
                  <to>
                    <xdr:col>1</xdr:col>
                    <xdr:colOff>962025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Button 4">
              <controlPr defaultSize="0" print="0" autoFill="0" autoPict="0" macro="[0]!ručníčasy">
                <anchor moveWithCells="1">
                  <from>
                    <xdr:col>2</xdr:col>
                    <xdr:colOff>152400</xdr:colOff>
                    <xdr:row>5</xdr:row>
                    <xdr:rowOff>114300</xdr:rowOff>
                  </from>
                  <to>
                    <xdr:col>4</xdr:col>
                    <xdr:colOff>352425</xdr:colOff>
                    <xdr:row>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rgb="FFFF0000"/>
    <pageSetUpPr fitToPage="1"/>
  </sheetPr>
  <dimension ref="A1:AF122"/>
  <sheetViews>
    <sheetView topLeftCell="A11" zoomScaleNormal="100" workbookViewId="0">
      <selection activeCell="AB11" sqref="AB11:AD33"/>
    </sheetView>
  </sheetViews>
  <sheetFormatPr defaultColWidth="9.28515625" defaultRowHeight="12.75"/>
  <cols>
    <col min="1" max="1" width="3.85546875" customWidth="1"/>
    <col min="2" max="2" width="20.85546875" style="1" customWidth="1"/>
    <col min="3" max="3" width="3.85546875" style="2" bestFit="1" customWidth="1"/>
    <col min="4" max="4" width="7.5703125" style="3" bestFit="1" customWidth="1"/>
    <col min="5" max="5" width="4.7109375" style="3" customWidth="1"/>
    <col min="6" max="6" width="1.85546875" style="3" bestFit="1" customWidth="1"/>
    <col min="7" max="7" width="6.5703125" style="3" customWidth="1"/>
    <col min="8" max="8" width="4.7109375" style="3" customWidth="1"/>
    <col min="9" max="9" width="5.7109375" style="3" customWidth="1"/>
    <col min="10" max="10" width="4.7109375" style="3" customWidth="1"/>
    <col min="11" max="11" width="5" style="38" customWidth="1"/>
    <col min="12" max="12" width="5.7109375" style="3" customWidth="1"/>
    <col min="13" max="13" width="4.7109375" style="3" customWidth="1"/>
    <col min="14" max="14" width="6.5703125" style="3" customWidth="1"/>
    <col min="15" max="15" width="4.7109375" style="3" customWidth="1"/>
    <col min="16" max="16" width="3" customWidth="1"/>
    <col min="17" max="17" width="0.85546875" customWidth="1"/>
    <col min="18" max="18" width="5.5703125" style="8" bestFit="1" customWidth="1"/>
    <col min="19" max="19" width="4" bestFit="1" customWidth="1"/>
    <col min="20" max="20" width="5.7109375" customWidth="1"/>
    <col min="21" max="21" width="9.28515625" hidden="1" customWidth="1"/>
    <col min="22" max="22" width="17.42578125" hidden="1" customWidth="1"/>
    <col min="23" max="23" width="2.5703125" hidden="1" customWidth="1"/>
    <col min="24" max="24" width="3" hidden="1" customWidth="1"/>
    <col min="25" max="26" width="9.28515625" hidden="1" customWidth="1"/>
    <col min="27" max="27" width="6.28515625" customWidth="1"/>
    <col min="28" max="28" width="36" style="119" customWidth="1"/>
    <col min="29" max="29" width="18.5703125" style="164" customWidth="1"/>
    <col min="30" max="30" width="12.7109375" style="164" customWidth="1"/>
    <col min="31" max="32" width="9.28515625" style="164"/>
  </cols>
  <sheetData>
    <row r="1" spans="1:32" s="4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V1"/>
      <c r="W1"/>
      <c r="AB1" s="119"/>
      <c r="AC1" s="164"/>
      <c r="AD1" s="164"/>
      <c r="AE1" s="164"/>
      <c r="AF1" s="164"/>
    </row>
    <row r="2" spans="1:32" ht="15" customHeight="1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32" ht="1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51">
        <v>9</v>
      </c>
      <c r="V3" s="52">
        <f>IF(AND(U3&gt;0,U3&lt;12.7),INT(46.0849*(12.76-U3)^1.81),0)</f>
        <v>506</v>
      </c>
    </row>
    <row r="4" spans="1:32" ht="15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51">
        <v>9</v>
      </c>
      <c r="V4" s="52">
        <f>IF(AND(U4&gt;0,U4&lt;12.7),INT(46.0849*(13-U4)^1.81),0)</f>
        <v>566</v>
      </c>
    </row>
    <row r="5" spans="1:32" ht="15" customHeight="1">
      <c r="A5" s="168" t="s">
        <v>19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32" ht="15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</row>
    <row r="7" spans="1:32" ht="7.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32" ht="15.75" thickBot="1">
      <c r="A8" s="73"/>
      <c r="B8" s="73"/>
      <c r="C8" s="73"/>
      <c r="D8" s="73"/>
      <c r="E8" s="73"/>
      <c r="F8" s="73"/>
      <c r="G8" s="73"/>
      <c r="H8" s="73"/>
      <c r="I8" s="73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</row>
    <row r="9" spans="1:32" ht="14.1" customHeight="1" thickBot="1">
      <c r="A9" s="67" t="s">
        <v>16</v>
      </c>
      <c r="B9" s="47"/>
      <c r="C9" s="68"/>
      <c r="D9" s="13">
        <f>LARGE(T12:T16,1)+LARGE(T12:T16,2)+LARGE(T12:T16,3)+LARGE(T12:T16,4)</f>
        <v>3915</v>
      </c>
      <c r="E9" s="12"/>
      <c r="F9" s="40"/>
      <c r="G9" s="5" t="s">
        <v>12</v>
      </c>
      <c r="H9" s="4"/>
      <c r="I9" s="4"/>
      <c r="J9" s="4"/>
      <c r="K9" s="35"/>
      <c r="L9" s="4"/>
      <c r="M9" s="4"/>
      <c r="N9" s="4"/>
      <c r="O9" s="4"/>
      <c r="P9" s="4"/>
      <c r="Q9" s="4"/>
      <c r="R9" s="6"/>
      <c r="S9" s="4"/>
      <c r="T9" s="82">
        <v>0</v>
      </c>
      <c r="U9" s="24">
        <f>D9</f>
        <v>3915</v>
      </c>
      <c r="V9" s="77"/>
      <c r="W9">
        <v>1</v>
      </c>
      <c r="Y9" s="24">
        <f>U9</f>
        <v>3915</v>
      </c>
    </row>
    <row r="10" spans="1:32" ht="14.1" customHeight="1">
      <c r="A10" s="83" t="s">
        <v>11</v>
      </c>
      <c r="B10" s="34" t="s">
        <v>15</v>
      </c>
      <c r="C10" s="84" t="s">
        <v>0</v>
      </c>
      <c r="D10" s="44" t="s">
        <v>1</v>
      </c>
      <c r="E10" s="26"/>
      <c r="F10" s="36"/>
      <c r="G10" s="25" t="s">
        <v>8</v>
      </c>
      <c r="H10" s="26"/>
      <c r="I10" s="25" t="s">
        <v>2</v>
      </c>
      <c r="J10" s="26"/>
      <c r="K10" s="36"/>
      <c r="L10" s="25" t="s">
        <v>9</v>
      </c>
      <c r="M10" s="26"/>
      <c r="N10" s="25" t="s">
        <v>3</v>
      </c>
      <c r="O10" s="26"/>
      <c r="P10" s="25" t="s">
        <v>4</v>
      </c>
      <c r="Q10" s="27"/>
      <c r="R10" s="27"/>
      <c r="S10" s="26"/>
      <c r="T10" s="21" t="s">
        <v>7</v>
      </c>
      <c r="U10" s="24">
        <f>D9</f>
        <v>3915</v>
      </c>
      <c r="V10" s="77" t="s">
        <v>20</v>
      </c>
      <c r="W10">
        <v>1</v>
      </c>
      <c r="AB10" s="124" t="s">
        <v>577</v>
      </c>
      <c r="AD10" s="124" t="s">
        <v>576</v>
      </c>
    </row>
    <row r="11" spans="1:32" ht="14.1" customHeight="1">
      <c r="A11" s="86"/>
      <c r="B11" s="117" t="s">
        <v>28</v>
      </c>
      <c r="C11" s="69"/>
      <c r="D11" s="45" t="s">
        <v>5</v>
      </c>
      <c r="E11" s="96" t="s">
        <v>6</v>
      </c>
      <c r="F11" s="37"/>
      <c r="G11" s="23" t="s">
        <v>5</v>
      </c>
      <c r="H11" s="23" t="s">
        <v>6</v>
      </c>
      <c r="I11" s="23" t="s">
        <v>5</v>
      </c>
      <c r="J11" s="23" t="s">
        <v>6</v>
      </c>
      <c r="K11" s="37"/>
      <c r="L11" s="23" t="s">
        <v>5</v>
      </c>
      <c r="M11" s="23" t="s">
        <v>6</v>
      </c>
      <c r="N11" s="23" t="s">
        <v>5</v>
      </c>
      <c r="O11" s="23" t="s">
        <v>6</v>
      </c>
      <c r="P11" s="30" t="s">
        <v>5</v>
      </c>
      <c r="Q11" s="31"/>
      <c r="R11" s="32"/>
      <c r="S11" s="23" t="s">
        <v>6</v>
      </c>
      <c r="T11" s="22"/>
      <c r="U11" s="24">
        <f>D9</f>
        <v>3915</v>
      </c>
      <c r="V11" s="77"/>
      <c r="W11">
        <v>1</v>
      </c>
      <c r="AB11" s="121" t="s">
        <v>508</v>
      </c>
      <c r="AC11" s="123">
        <v>5969</v>
      </c>
      <c r="AD11" s="124">
        <v>10</v>
      </c>
    </row>
    <row r="12" spans="1:32" s="58" customFormat="1" ht="14.1" customHeight="1">
      <c r="A12" s="87">
        <f>IF(T12&lt;&gt;0,+RANK(T12,T$12:T$120,0),0)</f>
        <v>67</v>
      </c>
      <c r="B12" s="111" t="s">
        <v>375</v>
      </c>
      <c r="C12" s="70"/>
      <c r="D12" s="97">
        <v>11.98</v>
      </c>
      <c r="E12" s="52">
        <f>IF(AND(D12&gt;0,D12&lt;12.7),INT(46.0849*(13-D12)^1.81),0)</f>
        <v>47</v>
      </c>
      <c r="F12" s="94"/>
      <c r="G12" s="51"/>
      <c r="H12" s="52">
        <f>IF(G12&lt;&gt;0,INT(1.84523*((G12*100)-75)^1.348),0)</f>
        <v>0</v>
      </c>
      <c r="I12" s="51">
        <v>2.5</v>
      </c>
      <c r="J12" s="52">
        <f>IF(I12&lt;&gt;0,INT(0.188807*((I12*100)-210)^1.41),0)</f>
        <v>34</v>
      </c>
      <c r="K12" s="52"/>
      <c r="L12" s="51"/>
      <c r="M12" s="52">
        <f>IF(AND(L12&gt;1.53,L12&lt;&gt;"N"),INT(56.0211*(L12-1.5)^1.05),0)</f>
        <v>0</v>
      </c>
      <c r="N12" s="51">
        <v>29.33</v>
      </c>
      <c r="O12" s="52">
        <f>IF(AND(N12&gt;8.15,N12&lt;&gt;"N"),INT(7.86*(N12-8)^1.1),0)</f>
        <v>227</v>
      </c>
      <c r="P12" s="53">
        <v>4</v>
      </c>
      <c r="Q12" s="54" t="s">
        <v>13</v>
      </c>
      <c r="R12" s="55">
        <v>28.92</v>
      </c>
      <c r="S12" s="52">
        <f>IF(AND(60*P12+R12&lt;254,P12&gt;0),INT(0.11193*(254-(60*P12+R12))^1.88),0)</f>
        <v>0</v>
      </c>
      <c r="T12" s="56">
        <f>SUM(E12,H12,J12,M12,O12,S12)</f>
        <v>308</v>
      </c>
      <c r="U12" s="57">
        <f>D9</f>
        <v>3915</v>
      </c>
      <c r="V12" s="77">
        <f>B9</f>
        <v>0</v>
      </c>
      <c r="W12" s="58">
        <v>1</v>
      </c>
      <c r="X12" s="58">
        <v>1</v>
      </c>
      <c r="AB12" s="121" t="s">
        <v>527</v>
      </c>
      <c r="AC12" s="123">
        <v>5576</v>
      </c>
      <c r="AD12" s="124">
        <v>9</v>
      </c>
      <c r="AE12" s="164"/>
      <c r="AF12" s="164"/>
    </row>
    <row r="13" spans="1:32" s="58" customFormat="1" ht="14.1" customHeight="1">
      <c r="A13" s="49">
        <f>IF(T13&lt;&gt;0,+RANK(T13,T$12:T$120,0),0)</f>
        <v>10</v>
      </c>
      <c r="B13" s="111" t="s">
        <v>277</v>
      </c>
      <c r="C13" s="70"/>
      <c r="D13" s="97">
        <v>9.68</v>
      </c>
      <c r="E13" s="52">
        <f>IF(AND(D13&gt;0,D13&lt;12.7),INT(46.0849*(13-D13)^1.81),0)</f>
        <v>404</v>
      </c>
      <c r="F13" s="94"/>
      <c r="G13" s="51"/>
      <c r="H13" s="52">
        <f>IF(G13&lt;&gt;0,INT(1.84523*((G13*100)-75)^1.348),0)</f>
        <v>0</v>
      </c>
      <c r="I13" s="51">
        <v>3.72</v>
      </c>
      <c r="J13" s="52">
        <f>IF(I13&lt;&gt;0,INT(0.188807*((I13*100)-210)^1.41),0)</f>
        <v>246</v>
      </c>
      <c r="K13" s="52"/>
      <c r="L13" s="51">
        <v>7.48</v>
      </c>
      <c r="M13" s="52">
        <f>IF(AND(L13&gt;1.53,L13&lt;&gt;"N"),INT(56.0211*(L13-1.5)^1.05),0)</f>
        <v>366</v>
      </c>
      <c r="N13" s="51"/>
      <c r="O13" s="52">
        <f>IF(AND(N13&gt;8.15,N13&lt;&gt;"N"),INT(7.86*(N13-8)^1.1),0)</f>
        <v>0</v>
      </c>
      <c r="P13" s="53">
        <v>3</v>
      </c>
      <c r="Q13" s="54" t="s">
        <v>13</v>
      </c>
      <c r="R13" s="55">
        <v>0.31</v>
      </c>
      <c r="S13" s="52">
        <f>IF(AND(60*P13+R13&lt;254,P13&gt;0),INT(0.11193*(254-(60*P13+R13))^1.88),0)</f>
        <v>362</v>
      </c>
      <c r="T13" s="56">
        <f>SUM(E13,H13,J13,M13,O13,S13)</f>
        <v>1378</v>
      </c>
      <c r="U13" s="57">
        <f>D9</f>
        <v>3915</v>
      </c>
      <c r="V13" s="77">
        <f>B9</f>
        <v>0</v>
      </c>
      <c r="W13" s="58">
        <v>1</v>
      </c>
      <c r="X13" s="58">
        <v>2</v>
      </c>
      <c r="AB13" s="121" t="s">
        <v>582</v>
      </c>
      <c r="AC13" s="123">
        <v>5244</v>
      </c>
      <c r="AD13" s="124">
        <v>8</v>
      </c>
      <c r="AE13" s="164"/>
      <c r="AF13" s="164"/>
    </row>
    <row r="14" spans="1:32" s="58" customFormat="1" ht="14.1" customHeight="1">
      <c r="A14" s="49">
        <f>IF(T14&lt;&gt;0,+RANK(T14,T$12:T$120,0),0)</f>
        <v>49</v>
      </c>
      <c r="B14" s="114" t="s">
        <v>377</v>
      </c>
      <c r="C14" s="70"/>
      <c r="D14" s="97">
        <v>10.96</v>
      </c>
      <c r="E14" s="52">
        <f>IF(AND(D14&gt;0,D14&lt;12.7),INT(46.0849*(13-D14)^1.81),0)</f>
        <v>167</v>
      </c>
      <c r="F14" s="94"/>
      <c r="G14" s="51"/>
      <c r="H14" s="52">
        <f>IF(G14&lt;&gt;0,INT(1.84523*((G14*100)-75)^1.348),0)</f>
        <v>0</v>
      </c>
      <c r="I14" s="51">
        <v>3.03</v>
      </c>
      <c r="J14" s="52">
        <f>IF(I14&lt;&gt;0,INT(0.188807*((I14*100)-210)^1.41),0)</f>
        <v>112</v>
      </c>
      <c r="K14" s="52"/>
      <c r="L14" s="51"/>
      <c r="M14" s="52">
        <f>IF(AND(L14&gt;1.53,L14&lt;&gt;"N"),INT(56.0211*(L14-1.5)^1.05),0)</f>
        <v>0</v>
      </c>
      <c r="N14" s="51">
        <v>35.28</v>
      </c>
      <c r="O14" s="52">
        <f>IF(AND(N14&gt;8.15,N14&lt;&gt;"N"),INT(7.86*(N14-8)^1.1),0)</f>
        <v>298</v>
      </c>
      <c r="P14" s="53">
        <v>3</v>
      </c>
      <c r="Q14" s="54" t="s">
        <v>13</v>
      </c>
      <c r="R14" s="55">
        <v>34.229999999999997</v>
      </c>
      <c r="S14" s="52">
        <f>IF(AND(60*P14+R14&lt;254,P14&gt;0),INT(0.11193*(254-(60*P14+R14))^1.88),0)</f>
        <v>113</v>
      </c>
      <c r="T14" s="56">
        <f>SUM(E14,H14,J14,M14,O14,S14)</f>
        <v>690</v>
      </c>
      <c r="U14" s="57">
        <f>D9</f>
        <v>3915</v>
      </c>
      <c r="V14" s="77">
        <f>B9</f>
        <v>0</v>
      </c>
      <c r="W14" s="58">
        <v>1</v>
      </c>
      <c r="X14" s="58">
        <v>3</v>
      </c>
      <c r="AB14" s="121" t="s">
        <v>528</v>
      </c>
      <c r="AC14" s="123">
        <v>4843</v>
      </c>
      <c r="AD14" s="124">
        <v>7</v>
      </c>
      <c r="AE14" s="164"/>
      <c r="AF14" s="164"/>
    </row>
    <row r="15" spans="1:32" s="58" customFormat="1" ht="14.1" customHeight="1">
      <c r="A15" s="49">
        <f>IF(T15&lt;&gt;0,+RANK(T15,T$12:T$120,0),0)</f>
        <v>66</v>
      </c>
      <c r="B15" s="111" t="s">
        <v>376</v>
      </c>
      <c r="C15" s="70"/>
      <c r="D15" s="97">
        <v>10.71</v>
      </c>
      <c r="E15" s="52">
        <f>IF(AND(D15&gt;0,D15&lt;12.7),INT(46.0849*(13-D15)^1.81),0)</f>
        <v>206</v>
      </c>
      <c r="F15" s="94"/>
      <c r="G15" s="51">
        <v>0</v>
      </c>
      <c r="H15" s="52">
        <f>IF(G15&lt;&gt;0,INT(1.84523*((G15*100)-75)^1.348),0)</f>
        <v>0</v>
      </c>
      <c r="I15" s="51"/>
      <c r="J15" s="52">
        <f>IF(I15&lt;&gt;0,INT(0.188807*((I15*100)-210)^1.41),0)</f>
        <v>0</v>
      </c>
      <c r="K15" s="52"/>
      <c r="L15" s="51"/>
      <c r="M15" s="52">
        <f>IF(AND(L15&gt;1.53,L15&lt;&gt;"N"),INT(56.0211*(L15-1.5)^1.05),0)</f>
        <v>0</v>
      </c>
      <c r="N15" s="51">
        <v>11.12</v>
      </c>
      <c r="O15" s="52">
        <f>IF(AND(N15&gt;8.15,N15&lt;&gt;"N"),INT(7.86*(N15-8)^1.1),0)</f>
        <v>27</v>
      </c>
      <c r="P15" s="53">
        <v>3</v>
      </c>
      <c r="Q15" s="54" t="s">
        <v>13</v>
      </c>
      <c r="R15" s="55">
        <v>41.55</v>
      </c>
      <c r="S15" s="52">
        <f>IF(AND(60*P15+R15&lt;254,P15&gt;0),INT(0.11193*(254-(60*P15+R15))^1.88),0)</f>
        <v>77</v>
      </c>
      <c r="T15" s="56">
        <f>SUM(E15,H15,J15,M15,O15,S15)</f>
        <v>310</v>
      </c>
      <c r="U15" s="57">
        <f>D9</f>
        <v>3915</v>
      </c>
      <c r="V15" s="77">
        <f>B9</f>
        <v>0</v>
      </c>
      <c r="W15" s="58">
        <v>1</v>
      </c>
      <c r="X15" s="58">
        <v>4</v>
      </c>
      <c r="AB15" s="121" t="s">
        <v>548</v>
      </c>
      <c r="AC15" s="123">
        <v>4836</v>
      </c>
      <c r="AD15" s="124">
        <v>6</v>
      </c>
      <c r="AE15" s="164"/>
      <c r="AF15" s="164"/>
    </row>
    <row r="16" spans="1:32" s="58" customFormat="1" ht="14.1" customHeight="1" thickBot="1">
      <c r="A16" s="59">
        <f>IF(T16&lt;&gt;0,+RANK(T16,T$12:T$120,0),0)</f>
        <v>7</v>
      </c>
      <c r="B16" s="161" t="s">
        <v>278</v>
      </c>
      <c r="C16" s="71"/>
      <c r="D16" s="98">
        <v>9.0500000000000007</v>
      </c>
      <c r="E16" s="62">
        <f>IF(AND(D16&gt;0,D16&lt;12.7),INT(46.0849*(13-D16)^1.81),0)</f>
        <v>553</v>
      </c>
      <c r="F16" s="95"/>
      <c r="G16" s="61">
        <v>1.33</v>
      </c>
      <c r="H16" s="62">
        <f>IF(G16&lt;&gt;0,INT(1.84523*((G16*100)-75)^1.348),0)</f>
        <v>439</v>
      </c>
      <c r="I16" s="61"/>
      <c r="J16" s="62">
        <f>IF(I16&lt;&gt;0,INT(0.188807*((I16*100)-210)^1.41),0)</f>
        <v>0</v>
      </c>
      <c r="K16" s="62"/>
      <c r="L16" s="61">
        <v>5.53</v>
      </c>
      <c r="M16" s="62">
        <f>IF(AND(L16&gt;1.53,L16&lt;&gt;"N"),INT(56.0211*(L16-1.5)^1.05),0)</f>
        <v>242</v>
      </c>
      <c r="N16" s="61"/>
      <c r="O16" s="62">
        <f>IF(AND(N16&gt;8.15,N16&lt;&gt;"N"),INT(7.86*(N16-8)^1.1),0)</f>
        <v>0</v>
      </c>
      <c r="P16" s="63">
        <v>3</v>
      </c>
      <c r="Q16" s="64" t="s">
        <v>13</v>
      </c>
      <c r="R16" s="65">
        <v>6.98</v>
      </c>
      <c r="S16" s="62">
        <f>IF(AND(60*P16+R16&lt;254,P16&gt;0),INT(0.11193*(254-(60*P16+R16))^1.88),0)</f>
        <v>303</v>
      </c>
      <c r="T16" s="66">
        <f>SUM(E16,H16,J16,M16,O16,S16)</f>
        <v>1537</v>
      </c>
      <c r="U16" s="57">
        <f>D9</f>
        <v>3915</v>
      </c>
      <c r="V16" s="77">
        <f>B9</f>
        <v>0</v>
      </c>
      <c r="W16" s="58">
        <v>1</v>
      </c>
      <c r="X16" s="58">
        <v>5</v>
      </c>
      <c r="AB16" s="121" t="s">
        <v>531</v>
      </c>
      <c r="AC16" s="123">
        <v>4756</v>
      </c>
      <c r="AD16" s="124">
        <v>5</v>
      </c>
      <c r="AE16" s="164"/>
      <c r="AF16" s="164"/>
    </row>
    <row r="17" spans="1:32" ht="14.1" customHeight="1" thickBot="1">
      <c r="A17" s="67" t="s">
        <v>16</v>
      </c>
      <c r="B17" s="47"/>
      <c r="C17" s="68"/>
      <c r="D17" s="13">
        <f>LARGE(T20:T24,1)+LARGE(T20:T24,2)+LARGE(T20:T24,3)+LARGE(T20:T24,4)</f>
        <v>4307</v>
      </c>
      <c r="E17" s="12"/>
      <c r="F17" s="40"/>
      <c r="G17" s="5" t="s">
        <v>12</v>
      </c>
      <c r="H17" s="4"/>
      <c r="I17" s="4"/>
      <c r="J17" s="4"/>
      <c r="K17" s="35"/>
      <c r="L17" s="4"/>
      <c r="M17" s="4"/>
      <c r="N17" s="4"/>
      <c r="O17" s="4"/>
      <c r="P17" s="4"/>
      <c r="Q17" s="4"/>
      <c r="R17" s="6"/>
      <c r="S17" s="4"/>
      <c r="T17" s="82">
        <v>0</v>
      </c>
      <c r="U17" s="24">
        <f>D17</f>
        <v>4307</v>
      </c>
      <c r="V17" s="77"/>
      <c r="W17">
        <v>2</v>
      </c>
      <c r="Y17" s="24">
        <f>U17</f>
        <v>4307</v>
      </c>
      <c r="AB17" s="121" t="s">
        <v>532</v>
      </c>
      <c r="AC17" s="123">
        <v>4597</v>
      </c>
      <c r="AD17" s="124">
        <v>4</v>
      </c>
    </row>
    <row r="18" spans="1:32" ht="14.1" customHeight="1">
      <c r="A18" s="83" t="s">
        <v>11</v>
      </c>
      <c r="B18" s="34" t="s">
        <v>15</v>
      </c>
      <c r="C18" s="84" t="s">
        <v>0</v>
      </c>
      <c r="D18" s="44" t="s">
        <v>1</v>
      </c>
      <c r="E18" s="26"/>
      <c r="F18" s="36"/>
      <c r="G18" s="25" t="s">
        <v>8</v>
      </c>
      <c r="H18" s="26"/>
      <c r="I18" s="25" t="s">
        <v>2</v>
      </c>
      <c r="J18" s="26"/>
      <c r="K18" s="36"/>
      <c r="L18" s="25" t="s">
        <v>9</v>
      </c>
      <c r="M18" s="26"/>
      <c r="N18" s="25" t="s">
        <v>3</v>
      </c>
      <c r="O18" s="26"/>
      <c r="P18" s="25" t="s">
        <v>4</v>
      </c>
      <c r="Q18" s="27"/>
      <c r="R18" s="27"/>
      <c r="S18" s="26"/>
      <c r="T18" s="21" t="s">
        <v>7</v>
      </c>
      <c r="U18" s="24">
        <f>D17</f>
        <v>4307</v>
      </c>
      <c r="V18" s="77"/>
      <c r="W18">
        <v>2</v>
      </c>
      <c r="AB18" s="121" t="s">
        <v>533</v>
      </c>
      <c r="AC18" s="123">
        <v>4552</v>
      </c>
      <c r="AD18" s="124">
        <v>3</v>
      </c>
    </row>
    <row r="19" spans="1:32" ht="14.1" customHeight="1">
      <c r="A19" s="85"/>
      <c r="B19" s="113" t="s">
        <v>388</v>
      </c>
      <c r="C19" s="69"/>
      <c r="D19" s="45" t="s">
        <v>5</v>
      </c>
      <c r="E19" s="23" t="s">
        <v>6</v>
      </c>
      <c r="F19" s="37"/>
      <c r="G19" s="23" t="s">
        <v>5</v>
      </c>
      <c r="H19" s="23" t="s">
        <v>6</v>
      </c>
      <c r="I19" s="23" t="s">
        <v>5</v>
      </c>
      <c r="J19" s="23" t="s">
        <v>6</v>
      </c>
      <c r="K19" s="37"/>
      <c r="L19" s="23" t="s">
        <v>5</v>
      </c>
      <c r="M19" s="23" t="s">
        <v>6</v>
      </c>
      <c r="N19" s="23" t="s">
        <v>5</v>
      </c>
      <c r="O19" s="23" t="s">
        <v>6</v>
      </c>
      <c r="P19" s="30" t="s">
        <v>5</v>
      </c>
      <c r="Q19" s="31"/>
      <c r="R19" s="32"/>
      <c r="S19" s="23" t="s">
        <v>6</v>
      </c>
      <c r="T19" s="22"/>
      <c r="U19" s="24">
        <f>D17</f>
        <v>4307</v>
      </c>
      <c r="V19" s="77"/>
      <c r="W19">
        <v>2</v>
      </c>
      <c r="AB19" s="121" t="s">
        <v>535</v>
      </c>
      <c r="AC19" s="123">
        <v>4529</v>
      </c>
      <c r="AD19" s="124">
        <v>2</v>
      </c>
    </row>
    <row r="20" spans="1:32" s="58" customFormat="1" ht="14.1" customHeight="1">
      <c r="A20" s="87">
        <f>IF(T20&lt;&gt;0,+RANK(T20,T$12:T$120,0),0)</f>
        <v>33</v>
      </c>
      <c r="B20" s="111" t="s">
        <v>296</v>
      </c>
      <c r="C20" s="70"/>
      <c r="D20" s="99">
        <v>9.58</v>
      </c>
      <c r="E20" s="52">
        <f>IF(AND(D20&gt;0,D20&lt;12.7),INT(46.0849*(13-D20)^1.81),0)</f>
        <v>426</v>
      </c>
      <c r="F20" s="52"/>
      <c r="G20" s="51"/>
      <c r="H20" s="52">
        <f>IF(G20&lt;&gt;0,INT(1.84523*((G20*100)-75)^1.348),0)</f>
        <v>0</v>
      </c>
      <c r="I20" s="51"/>
      <c r="J20" s="52">
        <f>IF(I20&lt;&gt;0,INT(0.188807*((I20*100)-210)^1.41),0)</f>
        <v>0</v>
      </c>
      <c r="K20" s="52"/>
      <c r="L20" s="51"/>
      <c r="M20" s="52">
        <f>IF(AND(L20&gt;1.53,L20&lt;&gt;"N"),INT(56.0211*(L20-1.5)^1.05),0)</f>
        <v>0</v>
      </c>
      <c r="N20" s="51">
        <v>29.48</v>
      </c>
      <c r="O20" s="52">
        <f>IF(AND(N20&gt;8.15,N20&lt;&gt;"N"),INT(7.86*(N20-8)^1.1),0)</f>
        <v>229</v>
      </c>
      <c r="P20" s="53">
        <v>3</v>
      </c>
      <c r="Q20" s="54" t="s">
        <v>13</v>
      </c>
      <c r="R20" s="55">
        <v>10.58</v>
      </c>
      <c r="S20" s="52">
        <f>IF(AND(60*P20+R20&lt;254,P20&gt;0),INT(0.11193*(254-(60*P20+R20))^1.88),0)</f>
        <v>273</v>
      </c>
      <c r="T20" s="56">
        <f>SUM(E20,H20,J20,M20,O20,S20)</f>
        <v>928</v>
      </c>
      <c r="U20" s="57">
        <f>D17</f>
        <v>4307</v>
      </c>
      <c r="V20" s="77">
        <f>B17</f>
        <v>0</v>
      </c>
      <c r="W20" s="58">
        <v>2</v>
      </c>
      <c r="X20" s="58">
        <v>6</v>
      </c>
      <c r="AB20" s="121" t="s">
        <v>536</v>
      </c>
      <c r="AC20" s="123">
        <v>4313</v>
      </c>
      <c r="AD20" s="124">
        <v>1</v>
      </c>
      <c r="AE20" s="164"/>
      <c r="AF20" s="164"/>
    </row>
    <row r="21" spans="1:32" s="58" customFormat="1" ht="14.1" customHeight="1">
      <c r="A21" s="49">
        <f>IF(T21&lt;&gt;0,+RANK(T21,T$12:T$120,0),0)</f>
        <v>15</v>
      </c>
      <c r="B21" s="111" t="s">
        <v>298</v>
      </c>
      <c r="C21" s="70"/>
      <c r="D21" s="99">
        <v>9.83</v>
      </c>
      <c r="E21" s="52">
        <f>IF(AND(D21&gt;0,D21&lt;12.7),INT(46.0849*(13-D21)^1.81),0)</f>
        <v>371</v>
      </c>
      <c r="F21" s="52"/>
      <c r="G21" s="51"/>
      <c r="H21" s="52">
        <f>IF(G21&lt;&gt;0,INT(1.84523*((G21*100)-75)^1.348),0)</f>
        <v>0</v>
      </c>
      <c r="I21" s="51">
        <v>3.46</v>
      </c>
      <c r="J21" s="52">
        <f>IF(I21&lt;&gt;0,INT(0.188807*((I21*100)-210)^1.41),0)</f>
        <v>192</v>
      </c>
      <c r="K21" s="52"/>
      <c r="L21" s="51"/>
      <c r="M21" s="52">
        <f>IF(AND(L21&gt;1.53,L21&lt;&gt;"N"),INT(56.0211*(L21-1.5)^1.05),0)</f>
        <v>0</v>
      </c>
      <c r="N21" s="51">
        <v>37.64</v>
      </c>
      <c r="O21" s="52">
        <f>IF(AND(N21&gt;8.15,N21&lt;&gt;"N"),INT(7.86*(N21-8)^1.1),0)</f>
        <v>326</v>
      </c>
      <c r="P21" s="53">
        <v>2</v>
      </c>
      <c r="Q21" s="54" t="s">
        <v>13</v>
      </c>
      <c r="R21" s="55">
        <v>54.97</v>
      </c>
      <c r="S21" s="52">
        <f>IF(AND(60*P21+R21&lt;254,P21&gt;0),INT(0.11193*(254-(60*P21+R21))^1.88),0)</f>
        <v>413</v>
      </c>
      <c r="T21" s="56">
        <f>SUM(E21,H21,J21,M21,O21,S21)</f>
        <v>1302</v>
      </c>
      <c r="U21" s="57">
        <f>D17</f>
        <v>4307</v>
      </c>
      <c r="V21" s="77">
        <f>B17</f>
        <v>0</v>
      </c>
      <c r="W21" s="58">
        <v>2</v>
      </c>
      <c r="X21" s="58">
        <v>7</v>
      </c>
      <c r="AB21" s="121" t="s">
        <v>537</v>
      </c>
      <c r="AC21" s="123">
        <v>4307</v>
      </c>
      <c r="AD21" s="124">
        <v>1</v>
      </c>
      <c r="AE21" s="164"/>
      <c r="AF21" s="164"/>
    </row>
    <row r="22" spans="1:32" s="58" customFormat="1" ht="14.1" customHeight="1">
      <c r="A22" s="49">
        <f>IF(T22&lt;&gt;0,+RANK(T22,T$12:T$120,0),0)</f>
        <v>53</v>
      </c>
      <c r="B22" s="111" t="s">
        <v>299</v>
      </c>
      <c r="C22" s="70"/>
      <c r="D22" s="99">
        <v>10.74</v>
      </c>
      <c r="E22" s="52">
        <f>IF(AND(D22&gt;0,D22&lt;12.7),INT(46.0849*(13-D22)^1.81),0)</f>
        <v>201</v>
      </c>
      <c r="F22" s="52"/>
      <c r="G22" s="51"/>
      <c r="H22" s="52">
        <f>IF(G22&lt;&gt;0,INT(1.84523*((G22*100)-75)^1.348),0)</f>
        <v>0</v>
      </c>
      <c r="I22" s="51">
        <v>3.07</v>
      </c>
      <c r="J22" s="52">
        <f>IF(I22&lt;&gt;0,INT(0.188807*((I22*100)-210)^1.41),0)</f>
        <v>119</v>
      </c>
      <c r="K22" s="52"/>
      <c r="L22" s="51"/>
      <c r="M22" s="52">
        <f>IF(AND(L22&gt;1.53,L22&lt;&gt;"N"),INT(56.0211*(L22-1.5)^1.05),0)</f>
        <v>0</v>
      </c>
      <c r="N22" s="51">
        <v>23.75</v>
      </c>
      <c r="O22" s="52">
        <f>IF(AND(N22&gt;8.15,N22&lt;&gt;"N"),INT(7.86*(N22-8)^1.1),0)</f>
        <v>163</v>
      </c>
      <c r="P22" s="53">
        <v>3</v>
      </c>
      <c r="Q22" s="54" t="s">
        <v>13</v>
      </c>
      <c r="R22" s="55">
        <v>22.82</v>
      </c>
      <c r="S22" s="52">
        <f>IF(AND(60*P22+R22&lt;254,P22&gt;0),INT(0.11193*(254-(60*P22+R22))^1.88),0)</f>
        <v>182</v>
      </c>
      <c r="T22" s="56">
        <f>SUM(E22,H22,J22,M22,O22,S22)</f>
        <v>665</v>
      </c>
      <c r="U22" s="57">
        <f>D17</f>
        <v>4307</v>
      </c>
      <c r="V22" s="77">
        <f>B17</f>
        <v>0</v>
      </c>
      <c r="W22" s="58">
        <v>2</v>
      </c>
      <c r="X22" s="58">
        <v>8</v>
      </c>
      <c r="AB22" s="121" t="s">
        <v>584</v>
      </c>
      <c r="AC22" s="123">
        <v>4283</v>
      </c>
      <c r="AD22" s="124">
        <v>1</v>
      </c>
      <c r="AE22" s="164"/>
      <c r="AF22" s="164"/>
    </row>
    <row r="23" spans="1:32" s="58" customFormat="1" ht="14.1" customHeight="1">
      <c r="A23" s="49">
        <f>IF(T23&lt;&gt;0,+RANK(T23,T$12:T$120,0),0)</f>
        <v>47</v>
      </c>
      <c r="B23" s="111" t="s">
        <v>297</v>
      </c>
      <c r="C23" s="70"/>
      <c r="D23" s="99">
        <v>10.16</v>
      </c>
      <c r="E23" s="52">
        <f>IF(AND(D23&gt;0,D23&lt;12.7),INT(46.0849*(13-D23)^1.81),0)</f>
        <v>304</v>
      </c>
      <c r="F23" s="52"/>
      <c r="G23" s="51">
        <v>0</v>
      </c>
      <c r="H23" s="52">
        <f>IF(G23&lt;&gt;0,INT(1.84523*((G23*100)-75)^1.348),0)</f>
        <v>0</v>
      </c>
      <c r="I23" s="51"/>
      <c r="J23" s="52">
        <f>IF(I23&lt;&gt;0,INT(0.188807*((I23*100)-210)^1.41),0)</f>
        <v>0</v>
      </c>
      <c r="K23" s="52"/>
      <c r="L23" s="51">
        <v>6.63</v>
      </c>
      <c r="M23" s="52">
        <f>IF(AND(L23&gt;1.53,L23&lt;&gt;"N"),INT(56.0211*(L23-1.5)^1.05),0)</f>
        <v>311</v>
      </c>
      <c r="N23" s="51"/>
      <c r="O23" s="52">
        <f>IF(AND(N23&gt;8.15,N23&lt;&gt;"N"),INT(7.86*(N23-8)^1.1),0)</f>
        <v>0</v>
      </c>
      <c r="P23" s="53">
        <v>3</v>
      </c>
      <c r="Q23" s="54" t="s">
        <v>13</v>
      </c>
      <c r="R23" s="55">
        <v>39.03</v>
      </c>
      <c r="S23" s="52">
        <f>IF(AND(60*P23+R23&lt;254,P23&gt;0),INT(0.11193*(254-(60*P23+R23))^1.88),0)</f>
        <v>89</v>
      </c>
      <c r="T23" s="56">
        <f>SUM(E23,H23,J23,M23,O23,S23)</f>
        <v>704</v>
      </c>
      <c r="U23" s="57">
        <f>D17</f>
        <v>4307</v>
      </c>
      <c r="V23" s="77">
        <f>B17</f>
        <v>0</v>
      </c>
      <c r="W23" s="58">
        <v>2</v>
      </c>
      <c r="X23" s="58">
        <v>9</v>
      </c>
      <c r="AB23" s="121" t="s">
        <v>538</v>
      </c>
      <c r="AC23" s="123">
        <v>4228</v>
      </c>
      <c r="AD23" s="124">
        <v>1</v>
      </c>
      <c r="AE23" s="164"/>
      <c r="AF23" s="164"/>
    </row>
    <row r="24" spans="1:32" s="58" customFormat="1" ht="14.1" customHeight="1" thickBot="1">
      <c r="A24" s="59">
        <f>IF(T24&lt;&gt;0,+RANK(T24,T$12:T$120,0),0)</f>
        <v>11</v>
      </c>
      <c r="B24" s="161" t="s">
        <v>295</v>
      </c>
      <c r="C24" s="71"/>
      <c r="D24" s="100">
        <v>9.16</v>
      </c>
      <c r="E24" s="62">
        <f>IF(AND(D24&gt;0,D24&lt;12.7),INT(46.0849*(13-D24)^1.81),0)</f>
        <v>526</v>
      </c>
      <c r="F24" s="62"/>
      <c r="G24" s="61">
        <v>1.33</v>
      </c>
      <c r="H24" s="62">
        <f>IF(G24&lt;&gt;0,INT(1.84523*((G24*100)-75)^1.348),0)</f>
        <v>439</v>
      </c>
      <c r="I24" s="61"/>
      <c r="J24" s="62">
        <f>IF(I24&lt;&gt;0,INT(0.188807*((I24*100)-210)^1.41),0)</f>
        <v>0</v>
      </c>
      <c r="K24" s="62"/>
      <c r="L24" s="61">
        <v>6.44</v>
      </c>
      <c r="M24" s="62">
        <f>IF(AND(L24&gt;1.53,L24&lt;&gt;"N"),INT(56.0211*(L24-1.5)^1.05),0)</f>
        <v>299</v>
      </c>
      <c r="N24" s="61"/>
      <c r="O24" s="62">
        <f>IF(AND(N24&gt;8.15,N24&lt;&gt;"N"),INT(7.86*(N24-8)^1.1),0)</f>
        <v>0</v>
      </c>
      <c r="P24" s="63">
        <v>3</v>
      </c>
      <c r="Q24" s="64" t="s">
        <v>13</v>
      </c>
      <c r="R24" s="65">
        <v>35.049999999999997</v>
      </c>
      <c r="S24" s="62">
        <f>IF(AND(60*P24+R24&lt;254,P24&gt;0),INT(0.11193*(254-(60*P24+R24))^1.88),0)</f>
        <v>109</v>
      </c>
      <c r="T24" s="66">
        <f>SUM(E24,H24,J24,M24,O24,S24)</f>
        <v>1373</v>
      </c>
      <c r="U24" s="57">
        <f>D17</f>
        <v>4307</v>
      </c>
      <c r="V24" s="77">
        <f>B17</f>
        <v>0</v>
      </c>
      <c r="W24" s="58">
        <v>2</v>
      </c>
      <c r="X24" s="58">
        <v>10</v>
      </c>
      <c r="AB24" s="121" t="s">
        <v>539</v>
      </c>
      <c r="AC24" s="123">
        <v>4212</v>
      </c>
      <c r="AD24" s="124">
        <v>1</v>
      </c>
      <c r="AE24" s="164"/>
      <c r="AF24" s="164"/>
    </row>
    <row r="25" spans="1:32" ht="14.1" customHeight="1" thickBot="1">
      <c r="A25" s="67" t="s">
        <v>16</v>
      </c>
      <c r="B25" s="47"/>
      <c r="C25" s="68"/>
      <c r="D25" s="13">
        <f>LARGE(T28:T32,1)+LARGE(T28:T32,2)+LARGE(T28:T32,3)+LARGE(T28:T32,4)</f>
        <v>5244</v>
      </c>
      <c r="E25" s="12"/>
      <c r="F25" s="40"/>
      <c r="G25" s="5" t="s">
        <v>12</v>
      </c>
      <c r="H25" s="4"/>
      <c r="I25" s="4"/>
      <c r="J25" s="4"/>
      <c r="K25" s="35"/>
      <c r="L25" s="4"/>
      <c r="M25" s="4"/>
      <c r="N25" s="4"/>
      <c r="O25" s="4"/>
      <c r="P25" s="4"/>
      <c r="Q25" s="4"/>
      <c r="R25" s="6"/>
      <c r="S25" s="4"/>
      <c r="T25" s="82">
        <v>0</v>
      </c>
      <c r="U25" s="24">
        <f>D25</f>
        <v>5244</v>
      </c>
      <c r="V25" s="77"/>
      <c r="W25">
        <v>3</v>
      </c>
      <c r="Y25" s="24">
        <f>U25</f>
        <v>5244</v>
      </c>
      <c r="AB25" s="121" t="s">
        <v>587</v>
      </c>
      <c r="AC25" s="123">
        <v>4114</v>
      </c>
      <c r="AD25" s="124">
        <v>1</v>
      </c>
    </row>
    <row r="26" spans="1:32" ht="14.1" customHeight="1">
      <c r="A26" s="83" t="s">
        <v>11</v>
      </c>
      <c r="B26" s="34" t="s">
        <v>15</v>
      </c>
      <c r="C26" s="84" t="s">
        <v>0</v>
      </c>
      <c r="D26" s="44" t="s">
        <v>1</v>
      </c>
      <c r="E26" s="26"/>
      <c r="F26" s="36"/>
      <c r="G26" s="25" t="s">
        <v>8</v>
      </c>
      <c r="H26" s="26"/>
      <c r="I26" s="25" t="s">
        <v>2</v>
      </c>
      <c r="J26" s="26"/>
      <c r="K26" s="36"/>
      <c r="L26" s="25" t="s">
        <v>9</v>
      </c>
      <c r="M26" s="26"/>
      <c r="N26" s="25" t="s">
        <v>3</v>
      </c>
      <c r="O26" s="26"/>
      <c r="P26" s="25" t="s">
        <v>4</v>
      </c>
      <c r="Q26" s="27"/>
      <c r="R26" s="27"/>
      <c r="S26" s="26"/>
      <c r="T26" s="21" t="s">
        <v>7</v>
      </c>
      <c r="U26" s="24">
        <f>D25</f>
        <v>5244</v>
      </c>
      <c r="V26" s="77"/>
      <c r="W26">
        <v>3</v>
      </c>
      <c r="AB26" s="121" t="s">
        <v>540</v>
      </c>
      <c r="AC26" s="123">
        <v>3915</v>
      </c>
      <c r="AD26" s="124">
        <v>1</v>
      </c>
    </row>
    <row r="27" spans="1:32" ht="14.1" customHeight="1">
      <c r="A27" s="85"/>
      <c r="B27" s="112" t="s">
        <v>589</v>
      </c>
      <c r="C27" s="69"/>
      <c r="D27" s="45" t="s">
        <v>5</v>
      </c>
      <c r="E27" s="23" t="s">
        <v>6</v>
      </c>
      <c r="F27" s="37"/>
      <c r="G27" s="23" t="s">
        <v>5</v>
      </c>
      <c r="H27" s="23" t="s">
        <v>6</v>
      </c>
      <c r="I27" s="23" t="s">
        <v>5</v>
      </c>
      <c r="J27" s="23" t="s">
        <v>6</v>
      </c>
      <c r="K27" s="37"/>
      <c r="L27" s="23" t="s">
        <v>5</v>
      </c>
      <c r="M27" s="23" t="s">
        <v>6</v>
      </c>
      <c r="N27" s="23" t="s">
        <v>5</v>
      </c>
      <c r="O27" s="23" t="s">
        <v>6</v>
      </c>
      <c r="P27" s="30" t="s">
        <v>5</v>
      </c>
      <c r="Q27" s="31"/>
      <c r="R27" s="32"/>
      <c r="S27" s="23" t="s">
        <v>6</v>
      </c>
      <c r="T27" s="22"/>
      <c r="U27" s="24">
        <f>D25</f>
        <v>5244</v>
      </c>
      <c r="V27" s="77"/>
      <c r="W27">
        <v>3</v>
      </c>
      <c r="AB27" s="121" t="s">
        <v>541</v>
      </c>
      <c r="AC27" s="123">
        <v>3843</v>
      </c>
      <c r="AD27" s="124">
        <v>1</v>
      </c>
    </row>
    <row r="28" spans="1:32" s="58" customFormat="1" ht="14.1" customHeight="1">
      <c r="A28" s="87">
        <f>IF(T28&lt;&gt;0,+RANK(T28,T$12:T$120,0),0)</f>
        <v>42</v>
      </c>
      <c r="B28" s="111" t="s">
        <v>280</v>
      </c>
      <c r="C28" s="70"/>
      <c r="D28" s="99">
        <v>9.67</v>
      </c>
      <c r="E28" s="52">
        <f>IF(AND(D28&gt;0,D28&lt;12.7),INT(46.0849*(13-D28)^1.81),0)</f>
        <v>406</v>
      </c>
      <c r="F28" s="52"/>
      <c r="G28" s="51"/>
      <c r="H28" s="52">
        <f>IF(G28&lt;&gt;0,INT(1.84523*((G28*100)-75)^1.348),0)</f>
        <v>0</v>
      </c>
      <c r="I28" s="51">
        <v>0</v>
      </c>
      <c r="J28" s="52">
        <f>IF(I28&lt;&gt;0,INT(0.188807*((I28*100)-210)^1.41),0)</f>
        <v>0</v>
      </c>
      <c r="K28" s="52"/>
      <c r="L28" s="51">
        <v>6.51</v>
      </c>
      <c r="M28" s="52">
        <f>IF(AND(L28&gt;1.53,L28&lt;&gt;"N"),INT(56.0211*(L28-1.5)^1.05),0)</f>
        <v>304</v>
      </c>
      <c r="N28" s="51"/>
      <c r="O28" s="52">
        <f>IF(AND(N28&gt;8.15,N28&lt;&gt;"N"),INT(7.86*(N28-8)^1.1),0)</f>
        <v>0</v>
      </c>
      <c r="P28" s="53">
        <v>3</v>
      </c>
      <c r="Q28" s="54" t="s">
        <v>13</v>
      </c>
      <c r="R28" s="55">
        <v>42.95</v>
      </c>
      <c r="S28" s="52">
        <f>IF(AND(60*P28+R28&lt;254,P28&gt;0),INT(0.11193*(254-(60*P28+R28))^1.88),0)</f>
        <v>71</v>
      </c>
      <c r="T28" s="56">
        <f>SUM(E28,H28,J28,M28,O28,S28)</f>
        <v>781</v>
      </c>
      <c r="U28" s="57">
        <f>D25</f>
        <v>5244</v>
      </c>
      <c r="V28" s="77">
        <f>B25</f>
        <v>0</v>
      </c>
      <c r="W28" s="58">
        <v>3</v>
      </c>
      <c r="X28" s="58">
        <v>11</v>
      </c>
      <c r="AB28" s="121" t="s">
        <v>542</v>
      </c>
      <c r="AC28" s="123">
        <v>3658</v>
      </c>
      <c r="AD28" s="124">
        <v>1</v>
      </c>
      <c r="AE28" s="164"/>
      <c r="AF28" s="164"/>
    </row>
    <row r="29" spans="1:32" s="58" customFormat="1" ht="14.1" customHeight="1">
      <c r="A29" s="49">
        <f>IF(T29&lt;&gt;0,+RANK(T29,T$12:T$120,0),0)</f>
        <v>26</v>
      </c>
      <c r="B29" s="111" t="s">
        <v>281</v>
      </c>
      <c r="C29" s="70"/>
      <c r="D29" s="99">
        <v>9.66</v>
      </c>
      <c r="E29" s="52">
        <f>IF(AND(D29&gt;0,D29&lt;12.7),INT(46.0849*(13-D29)^1.81),0)</f>
        <v>408</v>
      </c>
      <c r="F29" s="52"/>
      <c r="G29" s="51"/>
      <c r="H29" s="52">
        <f>IF(G29&lt;&gt;0,INT(1.84523*((G29*100)-75)^1.348),0)</f>
        <v>0</v>
      </c>
      <c r="I29" s="51">
        <v>3.39</v>
      </c>
      <c r="J29" s="52">
        <f>IF(I29&lt;&gt;0,INT(0.188807*((I29*100)-210)^1.41),0)</f>
        <v>178</v>
      </c>
      <c r="K29" s="52"/>
      <c r="L29" s="51"/>
      <c r="M29" s="52">
        <f>IF(AND(L29&gt;1.53,L29&lt;&gt;"N"),INT(56.0211*(L29-1.5)^1.05),0)</f>
        <v>0</v>
      </c>
      <c r="N29" s="51">
        <v>29.92</v>
      </c>
      <c r="O29" s="52">
        <f>IF(AND(N29&gt;8.15,N29&lt;&gt;"N"),INT(7.86*(N29-8)^1.1),0)</f>
        <v>234</v>
      </c>
      <c r="P29" s="53">
        <v>3</v>
      </c>
      <c r="Q29" s="54" t="s">
        <v>13</v>
      </c>
      <c r="R29" s="55">
        <v>13.91</v>
      </c>
      <c r="S29" s="52">
        <f>IF(AND(60*P29+R29&lt;254,P29&gt;0),INT(0.11193*(254-(60*P29+R29))^1.88),0)</f>
        <v>247</v>
      </c>
      <c r="T29" s="56">
        <f>SUM(E29,H29,J29,M29,O29,S29)</f>
        <v>1067</v>
      </c>
      <c r="U29" s="57">
        <f>D25</f>
        <v>5244</v>
      </c>
      <c r="V29" s="77">
        <f>B25</f>
        <v>0</v>
      </c>
      <c r="W29" s="58">
        <v>3</v>
      </c>
      <c r="X29" s="58">
        <v>12</v>
      </c>
      <c r="AB29" s="121" t="s">
        <v>543</v>
      </c>
      <c r="AC29" s="123">
        <v>3391</v>
      </c>
      <c r="AD29" s="124">
        <v>1</v>
      </c>
      <c r="AE29" s="164"/>
      <c r="AF29" s="164"/>
    </row>
    <row r="30" spans="1:32" s="58" customFormat="1" ht="14.1" customHeight="1" thickBot="1">
      <c r="A30" s="49">
        <f>IF(T30&lt;&gt;0,+RANK(T30,T$12:T$120,0),0)</f>
        <v>38</v>
      </c>
      <c r="B30" s="111" t="s">
        <v>387</v>
      </c>
      <c r="C30" s="70"/>
      <c r="D30" s="99">
        <v>10.29</v>
      </c>
      <c r="E30" s="52">
        <f>IF(AND(D30&gt;0,D30&lt;12.7),INT(46.0849*(13-D30)^1.81),0)</f>
        <v>280</v>
      </c>
      <c r="F30" s="52"/>
      <c r="G30" s="51"/>
      <c r="H30" s="52">
        <f>IF(G30&lt;&gt;0,INT(1.84523*((G30*100)-75)^1.348),0)</f>
        <v>0</v>
      </c>
      <c r="I30" s="61">
        <v>2.94</v>
      </c>
      <c r="J30" s="52">
        <f>IF(I30&lt;&gt;0,INT(0.188807*((I30*100)-210)^1.41),0)</f>
        <v>97</v>
      </c>
      <c r="K30" s="52"/>
      <c r="L30" s="51"/>
      <c r="M30" s="52">
        <f>IF(AND(L30&gt;1.53,L30&lt;&gt;"N"),INT(56.0211*(L30-1.5)^1.05),0)</f>
        <v>0</v>
      </c>
      <c r="N30" s="51">
        <v>15.46</v>
      </c>
      <c r="O30" s="52">
        <f>IF(AND(N30&gt;8.15,N30&lt;&gt;"N"),INT(7.86*(N30-8)^1.1),0)</f>
        <v>71</v>
      </c>
      <c r="P30" s="53">
        <v>2</v>
      </c>
      <c r="Q30" s="54" t="s">
        <v>13</v>
      </c>
      <c r="R30" s="55">
        <v>56.68</v>
      </c>
      <c r="S30" s="52">
        <f>IF(AND(60*P30+R30&lt;254,P30&gt;0),INT(0.11193*(254-(60*P30+R30))^1.88),0)</f>
        <v>397</v>
      </c>
      <c r="T30" s="56">
        <f>SUM(E30,H30,J30,M30,O30,S30)</f>
        <v>845</v>
      </c>
      <c r="U30" s="57">
        <f>D25</f>
        <v>5244</v>
      </c>
      <c r="V30" s="77">
        <f>B25</f>
        <v>0</v>
      </c>
      <c r="W30" s="58">
        <v>3</v>
      </c>
      <c r="X30" s="58">
        <v>13</v>
      </c>
      <c r="AB30" s="121" t="s">
        <v>544</v>
      </c>
      <c r="AC30" s="123">
        <v>2970</v>
      </c>
      <c r="AD30" s="124">
        <v>1</v>
      </c>
      <c r="AE30" s="164"/>
      <c r="AF30" s="164"/>
    </row>
    <row r="31" spans="1:32" s="58" customFormat="1" ht="14.1" customHeight="1">
      <c r="A31" s="49">
        <f>IF(T31&lt;&gt;0,+RANK(T31,T$12:T$120,0),0)</f>
        <v>1</v>
      </c>
      <c r="B31" s="111" t="s">
        <v>279</v>
      </c>
      <c r="C31" s="70"/>
      <c r="D31" s="99">
        <v>8.86</v>
      </c>
      <c r="E31" s="52">
        <f>IF(AND(D31&gt;0,D31&lt;12.7),INT(46.0849*(13-D31)^1.81),0)</f>
        <v>603</v>
      </c>
      <c r="F31" s="52"/>
      <c r="G31" s="51">
        <v>1.49</v>
      </c>
      <c r="H31" s="52">
        <f>IF(G31&lt;&gt;0,INT(1.84523*((G31*100)-75)^1.348),0)</f>
        <v>610</v>
      </c>
      <c r="I31" s="51"/>
      <c r="J31" s="52">
        <f>IF(I31&lt;&gt;0,INT(0.188807*((I31*100)-210)^1.41),0)</f>
        <v>0</v>
      </c>
      <c r="K31" s="52"/>
      <c r="L31" s="51">
        <v>7.74</v>
      </c>
      <c r="M31" s="52">
        <f>IF(AND(L31&gt;1.53,L31&lt;&gt;"N"),INT(56.0211*(L31-1.5)^1.05),0)</f>
        <v>383</v>
      </c>
      <c r="N31" s="51"/>
      <c r="O31" s="52">
        <f>IF(AND(N31&gt;8.15,N31&lt;&gt;"N"),INT(7.86*(N31-8)^1.1),0)</f>
        <v>0</v>
      </c>
      <c r="P31" s="53">
        <v>2</v>
      </c>
      <c r="Q31" s="54" t="s">
        <v>13</v>
      </c>
      <c r="R31" s="55">
        <v>53.6</v>
      </c>
      <c r="S31" s="52">
        <f>IF(AND(60*P31+R31&lt;254,P31&gt;0),INT(0.11193*(254-(60*P31+R31))^1.88),0)</f>
        <v>427</v>
      </c>
      <c r="T31" s="56">
        <f>SUM(E31,H31,J31,M31,O31,S31)</f>
        <v>2023</v>
      </c>
      <c r="U31" s="57">
        <f>D25</f>
        <v>5244</v>
      </c>
      <c r="V31" s="77">
        <f>B25</f>
        <v>0</v>
      </c>
      <c r="W31" s="58">
        <v>3</v>
      </c>
      <c r="X31" s="58">
        <v>14</v>
      </c>
      <c r="AB31" s="121" t="s">
        <v>591</v>
      </c>
      <c r="AC31" s="123">
        <v>2788</v>
      </c>
      <c r="AD31" s="124">
        <v>1</v>
      </c>
      <c r="AE31" s="164"/>
      <c r="AF31" s="164"/>
    </row>
    <row r="32" spans="1:32" s="58" customFormat="1" ht="14.1" customHeight="1" thickBot="1">
      <c r="A32" s="59">
        <f>IF(T32&lt;&gt;0,+RANK(T32,T$12:T$120,0),0)</f>
        <v>14</v>
      </c>
      <c r="B32" s="161" t="s">
        <v>282</v>
      </c>
      <c r="C32" s="71"/>
      <c r="D32" s="100">
        <v>9.77</v>
      </c>
      <c r="E32" s="62">
        <f>IF(AND(D32&gt;0,D32&lt;12.7),INT(46.0849*(13-D32)^1.81),0)</f>
        <v>384</v>
      </c>
      <c r="F32" s="62"/>
      <c r="G32" s="61">
        <v>1.25</v>
      </c>
      <c r="H32" s="62">
        <f>IF(G32&lt;&gt;0,INT(1.84523*((G32*100)-75)^1.348),0)</f>
        <v>359</v>
      </c>
      <c r="I32" s="61"/>
      <c r="J32" s="62">
        <f>IF(I32&lt;&gt;0,INT(0.188807*((I32*100)-210)^1.41),0)</f>
        <v>0</v>
      </c>
      <c r="K32" s="62"/>
      <c r="L32" s="61"/>
      <c r="M32" s="62">
        <f>IF(AND(L32&gt;1.53,L32&lt;&gt;"N"),INT(56.0211*(L32-1.5)^1.05),0)</f>
        <v>0</v>
      </c>
      <c r="N32" s="61">
        <v>28.16</v>
      </c>
      <c r="O32" s="62">
        <f>IF(AND(N32&gt;8.15,N32&lt;&gt;"N"),INT(7.86*(N32-8)^1.1),0)</f>
        <v>213</v>
      </c>
      <c r="P32" s="63">
        <v>3</v>
      </c>
      <c r="Q32" s="64" t="s">
        <v>13</v>
      </c>
      <c r="R32" s="65">
        <v>1.36</v>
      </c>
      <c r="S32" s="62">
        <f>IF(AND(60*P32+R32&lt;254,P32&gt;0),INT(0.11193*(254-(60*P32+R32))^1.88),0)</f>
        <v>353</v>
      </c>
      <c r="T32" s="66">
        <f>SUM(E32,H32,J32,M32,O32,S32)</f>
        <v>1309</v>
      </c>
      <c r="U32" s="57">
        <f>D25</f>
        <v>5244</v>
      </c>
      <c r="V32" s="77">
        <f>B25</f>
        <v>0</v>
      </c>
      <c r="W32" s="58">
        <v>3</v>
      </c>
      <c r="X32" s="58">
        <v>15</v>
      </c>
      <c r="AB32" s="121" t="s">
        <v>592</v>
      </c>
      <c r="AC32" s="123">
        <v>2463</v>
      </c>
      <c r="AD32" s="124">
        <v>1</v>
      </c>
      <c r="AE32" s="164"/>
      <c r="AF32" s="164"/>
    </row>
    <row r="33" spans="1:32" ht="14.1" customHeight="1" thickBot="1">
      <c r="A33" s="67" t="s">
        <v>16</v>
      </c>
      <c r="B33" s="48"/>
      <c r="C33" s="68"/>
      <c r="D33" s="13">
        <f>LARGE(T36:T40,1)+LARGE(T36:T40,2)+LARGE(T36:T40,3)+LARGE(T36:T40,4)</f>
        <v>4756</v>
      </c>
      <c r="E33" s="12"/>
      <c r="F33" s="40"/>
      <c r="G33" s="5" t="s">
        <v>12</v>
      </c>
      <c r="H33" s="4"/>
      <c r="I33" s="4"/>
      <c r="J33" s="4"/>
      <c r="K33" s="35"/>
      <c r="L33" s="4"/>
      <c r="M33" s="4"/>
      <c r="N33" s="4"/>
      <c r="O33" s="4"/>
      <c r="P33" s="4"/>
      <c r="Q33" s="4"/>
      <c r="R33" s="6"/>
      <c r="S33" s="4"/>
      <c r="T33" s="82">
        <v>0</v>
      </c>
      <c r="U33" s="24">
        <f>D33</f>
        <v>4756</v>
      </c>
      <c r="V33" s="77"/>
      <c r="W33" s="58">
        <v>4</v>
      </c>
      <c r="Y33" s="24">
        <f>U33</f>
        <v>4756</v>
      </c>
      <c r="AB33" s="121" t="s">
        <v>560</v>
      </c>
      <c r="AC33" s="123">
        <v>1804</v>
      </c>
      <c r="AD33" s="124">
        <v>1</v>
      </c>
    </row>
    <row r="34" spans="1:32" ht="14.1" customHeight="1">
      <c r="A34" s="83" t="s">
        <v>11</v>
      </c>
      <c r="B34" s="34" t="s">
        <v>15</v>
      </c>
      <c r="C34" s="84" t="s">
        <v>0</v>
      </c>
      <c r="D34" s="44" t="s">
        <v>1</v>
      </c>
      <c r="E34" s="26"/>
      <c r="F34" s="36"/>
      <c r="G34" s="25" t="s">
        <v>8</v>
      </c>
      <c r="H34" s="26"/>
      <c r="I34" s="25" t="s">
        <v>2</v>
      </c>
      <c r="J34" s="26"/>
      <c r="K34" s="36"/>
      <c r="L34" s="25" t="s">
        <v>9</v>
      </c>
      <c r="M34" s="26"/>
      <c r="N34" s="25" t="s">
        <v>3</v>
      </c>
      <c r="O34" s="26"/>
      <c r="P34" s="25" t="s">
        <v>4</v>
      </c>
      <c r="Q34" s="27"/>
      <c r="R34" s="27"/>
      <c r="S34" s="26"/>
      <c r="T34" s="21" t="s">
        <v>7</v>
      </c>
      <c r="U34" s="24">
        <f>D33</f>
        <v>4756</v>
      </c>
      <c r="V34" s="77"/>
      <c r="W34" s="58">
        <v>4</v>
      </c>
    </row>
    <row r="35" spans="1:32" ht="14.1" customHeight="1">
      <c r="A35" s="85"/>
      <c r="B35" s="113" t="s">
        <v>91</v>
      </c>
      <c r="C35" s="69"/>
      <c r="D35" s="45" t="s">
        <v>5</v>
      </c>
      <c r="E35" s="23" t="s">
        <v>6</v>
      </c>
      <c r="F35" s="37"/>
      <c r="G35" s="23" t="s">
        <v>5</v>
      </c>
      <c r="H35" s="23" t="s">
        <v>6</v>
      </c>
      <c r="I35" s="23" t="s">
        <v>5</v>
      </c>
      <c r="J35" s="23" t="s">
        <v>6</v>
      </c>
      <c r="K35" s="37"/>
      <c r="L35" s="23" t="s">
        <v>5</v>
      </c>
      <c r="M35" s="23" t="s">
        <v>6</v>
      </c>
      <c r="N35" s="23" t="s">
        <v>5</v>
      </c>
      <c r="O35" s="23" t="s">
        <v>6</v>
      </c>
      <c r="P35" s="30" t="s">
        <v>5</v>
      </c>
      <c r="Q35" s="31"/>
      <c r="R35" s="32"/>
      <c r="S35" s="23" t="s">
        <v>6</v>
      </c>
      <c r="T35" s="22"/>
      <c r="U35" s="24">
        <f>D33</f>
        <v>4756</v>
      </c>
      <c r="V35" s="77"/>
      <c r="W35" s="58">
        <v>4</v>
      </c>
    </row>
    <row r="36" spans="1:32" s="58" customFormat="1" ht="14.1" customHeight="1">
      <c r="A36" s="87">
        <f>IF(T36&lt;&gt;0,+RANK(T36,T$12:T$120,0),0)</f>
        <v>3</v>
      </c>
      <c r="B36" s="111" t="s">
        <v>330</v>
      </c>
      <c r="C36" s="70"/>
      <c r="D36" s="99">
        <v>9.08</v>
      </c>
      <c r="E36" s="52">
        <f>IF(AND(D36&gt;0,D36&lt;12.7),INT(46.0849*(13-D36)^1.81),0)</f>
        <v>546</v>
      </c>
      <c r="F36" s="52"/>
      <c r="G36" s="51"/>
      <c r="H36" s="52">
        <f>IF(G36&lt;&gt;0,INT(1.84523*((G36*100)-75)^1.348),0)</f>
        <v>0</v>
      </c>
      <c r="I36" s="51">
        <v>4.0999999999999996</v>
      </c>
      <c r="J36" s="52">
        <f>IF(I36&lt;&gt;0,INT(0.188807*((I36*100)-210)^1.41),0)</f>
        <v>331</v>
      </c>
      <c r="K36" s="52"/>
      <c r="L36" s="51"/>
      <c r="M36" s="52">
        <f>IF(AND(L36&gt;1.53,L36&lt;&gt;"N"),INT(56.0211*(L36-1.5)^1.05),0)</f>
        <v>0</v>
      </c>
      <c r="N36" s="51">
        <v>44.84</v>
      </c>
      <c r="O36" s="52">
        <f>IF(AND(N36&gt;8.15,N36&lt;&gt;"N"),INT(7.86*(N36-8)^1.1),0)</f>
        <v>415</v>
      </c>
      <c r="P36" s="53">
        <v>2</v>
      </c>
      <c r="Q36" s="54" t="s">
        <v>13</v>
      </c>
      <c r="R36" s="55">
        <v>46.25</v>
      </c>
      <c r="S36" s="52">
        <f>IF(AND(60*P36+R36&lt;254,P36&gt;0),INT(0.11193*(254-(60*P36+R36))^1.88),0)</f>
        <v>503</v>
      </c>
      <c r="T36" s="56">
        <f>SUM(E36,H36,J36,M36,O36,S36)</f>
        <v>1795</v>
      </c>
      <c r="U36" s="57">
        <f>D33</f>
        <v>4756</v>
      </c>
      <c r="V36" s="77">
        <f>B33</f>
        <v>0</v>
      </c>
      <c r="W36" s="58">
        <v>4</v>
      </c>
      <c r="X36" s="58">
        <v>16</v>
      </c>
      <c r="AB36" s="119"/>
      <c r="AC36" s="164"/>
      <c r="AD36" s="164"/>
      <c r="AE36" s="164"/>
      <c r="AF36" s="164"/>
    </row>
    <row r="37" spans="1:32" s="58" customFormat="1" ht="14.1" customHeight="1">
      <c r="A37" s="49">
        <f>IF(T37&lt;&gt;0,+RANK(T37,T$12:T$120,0),0)</f>
        <v>31</v>
      </c>
      <c r="B37" s="111" t="s">
        <v>331</v>
      </c>
      <c r="C37" s="70"/>
      <c r="D37" s="99">
        <v>10.119999999999999</v>
      </c>
      <c r="E37" s="52">
        <f>IF(AND(D37&gt;0,D37&lt;12.7),INT(46.0849*(13-D37)^1.81),0)</f>
        <v>312</v>
      </c>
      <c r="F37" s="52"/>
      <c r="G37" s="51"/>
      <c r="H37" s="52">
        <f>IF(G37&lt;&gt;0,INT(1.84523*((G37*100)-75)^1.348),0)</f>
        <v>0</v>
      </c>
      <c r="I37" s="51">
        <v>3.12</v>
      </c>
      <c r="J37" s="52">
        <f>IF(I37&lt;&gt;0,INT(0.188807*((I37*100)-210)^1.41),0)</f>
        <v>128</v>
      </c>
      <c r="K37" s="52"/>
      <c r="L37" s="51"/>
      <c r="M37" s="52">
        <f>IF(AND(L37&gt;1.53,L37&lt;&gt;"N"),INT(56.0211*(L37-1.5)^1.05),0)</f>
        <v>0</v>
      </c>
      <c r="N37" s="51">
        <v>26.01</v>
      </c>
      <c r="O37" s="52">
        <f>IF(AND(N37&gt;8.15,N37&lt;&gt;"N"),INT(7.86*(N37-8)^1.1),0)</f>
        <v>189</v>
      </c>
      <c r="P37" s="53">
        <v>2</v>
      </c>
      <c r="Q37" s="54" t="s">
        <v>13</v>
      </c>
      <c r="R37" s="55">
        <v>58.5</v>
      </c>
      <c r="S37" s="52">
        <f>IF(AND(60*P37+R37&lt;254,P37&gt;0),INT(0.11193*(254-(60*P37+R37))^1.88),0)</f>
        <v>379</v>
      </c>
      <c r="T37" s="56">
        <f>SUM(E37,H37,J37,M37,O37,S37)</f>
        <v>1008</v>
      </c>
      <c r="U37" s="57">
        <f>D33</f>
        <v>4756</v>
      </c>
      <c r="V37" s="77">
        <f>B33</f>
        <v>0</v>
      </c>
      <c r="W37" s="58">
        <v>4</v>
      </c>
      <c r="X37" s="58">
        <v>17</v>
      </c>
      <c r="AB37" s="119"/>
      <c r="AC37" s="164"/>
      <c r="AD37" s="164"/>
      <c r="AE37" s="164"/>
      <c r="AF37" s="164"/>
    </row>
    <row r="38" spans="1:32" s="58" customFormat="1" ht="14.1" customHeight="1">
      <c r="A38" s="49">
        <f>IF(T38&lt;&gt;0,+RANK(T38,T$12:T$120,0),0)</f>
        <v>34</v>
      </c>
      <c r="B38" s="111" t="s">
        <v>453</v>
      </c>
      <c r="C38" s="70"/>
      <c r="D38" s="99">
        <v>9.5500000000000007</v>
      </c>
      <c r="E38" s="52">
        <f>IF(AND(D38&gt;0,D38&lt;12.7),INT(46.0849*(13-D38)^1.81),0)</f>
        <v>433</v>
      </c>
      <c r="F38" s="52"/>
      <c r="G38" s="51">
        <v>1.0900000000000001</v>
      </c>
      <c r="H38" s="52">
        <f>IF(G38&lt;&gt;0,INT(1.84523*((G38*100)-75)^1.348),0)</f>
        <v>214</v>
      </c>
      <c r="I38" s="51"/>
      <c r="J38" s="52">
        <f>IF(I38&lt;&gt;0,INT(0.188807*((I38*100)-210)^1.41),0)</f>
        <v>0</v>
      </c>
      <c r="K38" s="52"/>
      <c r="L38" s="51">
        <v>5.75</v>
      </c>
      <c r="M38" s="52">
        <f>IF(AND(L38&gt;1.53,L38&lt;&gt;"N"),INT(56.0211*(L38-1.5)^1.05),0)</f>
        <v>255</v>
      </c>
      <c r="N38" s="51"/>
      <c r="O38" s="52">
        <f>IF(AND(N38&gt;8.15,N38&lt;&gt;"N"),INT(7.86*(N38-8)^1.1),0)</f>
        <v>0</v>
      </c>
      <c r="P38" s="53">
        <v>0</v>
      </c>
      <c r="Q38" s="54" t="s">
        <v>13</v>
      </c>
      <c r="R38" s="55"/>
      <c r="S38" s="52">
        <f>IF(AND(60*P38+R38&lt;254,P38&gt;0),INT(0.11193*(254-(60*P38+R38))^1.88),0)</f>
        <v>0</v>
      </c>
      <c r="T38" s="56">
        <f>SUM(E38,H38,J38,M38,O38,S38)</f>
        <v>902</v>
      </c>
      <c r="U38" s="57">
        <f>D33</f>
        <v>4756</v>
      </c>
      <c r="V38" s="77">
        <f>B33</f>
        <v>0</v>
      </c>
      <c r="W38" s="58">
        <v>4</v>
      </c>
      <c r="X38" s="58">
        <v>18</v>
      </c>
      <c r="AB38" s="119"/>
      <c r="AC38" s="164"/>
      <c r="AD38" s="164"/>
      <c r="AE38" s="164"/>
      <c r="AF38" s="164"/>
    </row>
    <row r="39" spans="1:32" s="58" customFormat="1" ht="14.1" customHeight="1">
      <c r="A39" s="49">
        <f>IF(T39&lt;&gt;0,+RANK(T39,T$12:T$120,0),0)</f>
        <v>45</v>
      </c>
      <c r="B39" s="111" t="s">
        <v>454</v>
      </c>
      <c r="C39" s="70"/>
      <c r="D39" s="99">
        <v>9.27</v>
      </c>
      <c r="E39" s="52">
        <f>IF(AND(D39&gt;0,D39&lt;12.7),INT(46.0849*(13-D39)^1.81),0)</f>
        <v>499</v>
      </c>
      <c r="F39" s="52"/>
      <c r="G39" s="51">
        <v>0</v>
      </c>
      <c r="H39" s="52">
        <f>IF(G39&lt;&gt;0,INT(1.84523*((G39*100)-75)^1.348),0)</f>
        <v>0</v>
      </c>
      <c r="I39" s="51"/>
      <c r="J39" s="52">
        <f>IF(I39&lt;&gt;0,INT(0.188807*((I39*100)-210)^1.41),0)</f>
        <v>0</v>
      </c>
      <c r="K39" s="52"/>
      <c r="L39" s="51">
        <v>5.46</v>
      </c>
      <c r="M39" s="52">
        <f>IF(AND(L39&gt;1.53,L39&lt;&gt;"N"),INT(56.0211*(L39-1.5)^1.05),0)</f>
        <v>237</v>
      </c>
      <c r="N39" s="51"/>
      <c r="O39" s="52">
        <f>IF(AND(N39&gt;8.15,N39&lt;&gt;"N"),INT(7.86*(N39-8)^1.1),0)</f>
        <v>0</v>
      </c>
      <c r="P39" s="53">
        <v>0</v>
      </c>
      <c r="Q39" s="54" t="s">
        <v>13</v>
      </c>
      <c r="R39" s="55"/>
      <c r="S39" s="52">
        <f>IF(AND(60*P39+R39&lt;254,P39&gt;0),INT(0.11193*(254-(60*P39+R39))^1.88),0)</f>
        <v>0</v>
      </c>
      <c r="T39" s="56">
        <f>SUM(E39,H39,J39,M39,O39,S39)</f>
        <v>736</v>
      </c>
      <c r="U39" s="57">
        <f>D33</f>
        <v>4756</v>
      </c>
      <c r="V39" s="77">
        <f>B33</f>
        <v>0</v>
      </c>
      <c r="W39" s="58">
        <v>4</v>
      </c>
      <c r="X39" s="58">
        <v>19</v>
      </c>
      <c r="AB39" s="119"/>
      <c r="AC39" s="164"/>
      <c r="AD39" s="164"/>
      <c r="AE39" s="164"/>
      <c r="AF39" s="164"/>
    </row>
    <row r="40" spans="1:32" s="58" customFormat="1" ht="14.1" customHeight="1" thickBot="1">
      <c r="A40" s="59">
        <f>IF(T40&lt;&gt;0,+RANK(T40,T$12:T$120,0),0)</f>
        <v>28</v>
      </c>
      <c r="B40" s="161" t="s">
        <v>455</v>
      </c>
      <c r="C40" s="71"/>
      <c r="D40" s="100">
        <v>10.56</v>
      </c>
      <c r="E40" s="62">
        <f>IF(AND(D40&gt;0,D40&lt;12.7),INT(46.0849*(13-D40)^1.81),0)</f>
        <v>231</v>
      </c>
      <c r="F40" s="62"/>
      <c r="G40" s="61">
        <v>1.25</v>
      </c>
      <c r="H40" s="62">
        <f>IF(G40&lt;&gt;0,INT(1.84523*((G40*100)-75)^1.348),0)</f>
        <v>359</v>
      </c>
      <c r="I40" s="61"/>
      <c r="J40" s="62">
        <f>IF(I40&lt;&gt;0,INT(0.188807*((I40*100)-210)^1.41),0)</f>
        <v>0</v>
      </c>
      <c r="K40" s="62"/>
      <c r="L40" s="61">
        <v>4.8600000000000003</v>
      </c>
      <c r="M40" s="62">
        <f>IF(AND(L40&gt;1.53,L40&lt;&gt;"N"),INT(56.0211*(L40-1.5)^1.05),0)</f>
        <v>199</v>
      </c>
      <c r="N40" s="61"/>
      <c r="O40" s="62">
        <f>IF(AND(N40&gt;8.15,N40&lt;&gt;"N"),INT(7.86*(N40-8)^1.1),0)</f>
        <v>0</v>
      </c>
      <c r="P40" s="63">
        <v>3</v>
      </c>
      <c r="Q40" s="64" t="s">
        <v>13</v>
      </c>
      <c r="R40" s="65">
        <v>11.91</v>
      </c>
      <c r="S40" s="62">
        <f>IF(AND(60*P40+R40&lt;254,P40&gt;0),INT(0.11193*(254-(60*P40+R40))^1.88),0)</f>
        <v>262</v>
      </c>
      <c r="T40" s="66">
        <f>SUM(E40,H40,J40,M40,O40,S40)</f>
        <v>1051</v>
      </c>
      <c r="U40" s="57">
        <f>D33</f>
        <v>4756</v>
      </c>
      <c r="V40" s="77">
        <f>B33</f>
        <v>0</v>
      </c>
      <c r="W40" s="58">
        <v>4</v>
      </c>
      <c r="X40" s="58">
        <v>20</v>
      </c>
      <c r="AB40" s="119"/>
      <c r="AC40" s="164"/>
      <c r="AD40" s="164"/>
      <c r="AE40" s="164"/>
      <c r="AF40" s="164"/>
    </row>
    <row r="41" spans="1:32" ht="14.1" customHeight="1" thickBot="1">
      <c r="A41" s="67" t="s">
        <v>16</v>
      </c>
      <c r="B41" s="47"/>
      <c r="C41" s="68"/>
      <c r="D41" s="13">
        <f>LARGE(T44:T48,1)+LARGE(T44:T48,2)+LARGE(T44:T48,3)+LARGE(T44:T48,4)</f>
        <v>4114</v>
      </c>
      <c r="E41" s="12"/>
      <c r="F41" s="40"/>
      <c r="G41" s="5" t="s">
        <v>12</v>
      </c>
      <c r="H41" s="4"/>
      <c r="I41" s="4"/>
      <c r="J41" s="4"/>
      <c r="K41" s="35"/>
      <c r="L41" s="4"/>
      <c r="M41" s="4"/>
      <c r="N41" s="4"/>
      <c r="O41" s="4"/>
      <c r="P41" s="4"/>
      <c r="Q41" s="4"/>
      <c r="R41" s="6"/>
      <c r="S41" s="4"/>
      <c r="T41" s="82">
        <v>0</v>
      </c>
      <c r="U41" s="24">
        <f>D41</f>
        <v>4114</v>
      </c>
      <c r="V41" s="77"/>
      <c r="W41" s="58">
        <v>5</v>
      </c>
      <c r="Y41" s="24">
        <f>U41</f>
        <v>4114</v>
      </c>
    </row>
    <row r="42" spans="1:32" ht="14.1" customHeight="1">
      <c r="A42" s="83" t="s">
        <v>11</v>
      </c>
      <c r="B42" s="34" t="s">
        <v>15</v>
      </c>
      <c r="C42" s="84" t="s">
        <v>0</v>
      </c>
      <c r="D42" s="44" t="s">
        <v>1</v>
      </c>
      <c r="E42" s="26"/>
      <c r="F42" s="36"/>
      <c r="G42" s="25" t="s">
        <v>8</v>
      </c>
      <c r="H42" s="26"/>
      <c r="I42" s="25" t="s">
        <v>2</v>
      </c>
      <c r="J42" s="26"/>
      <c r="K42" s="36"/>
      <c r="L42" s="25" t="s">
        <v>9</v>
      </c>
      <c r="M42" s="26"/>
      <c r="N42" s="25" t="s">
        <v>3</v>
      </c>
      <c r="O42" s="26"/>
      <c r="P42" s="25" t="s">
        <v>4</v>
      </c>
      <c r="Q42" s="27"/>
      <c r="R42" s="27"/>
      <c r="S42" s="26"/>
      <c r="T42" s="21" t="s">
        <v>7</v>
      </c>
      <c r="U42" s="24">
        <f>D41</f>
        <v>4114</v>
      </c>
      <c r="V42" s="77"/>
      <c r="W42" s="58">
        <v>5</v>
      </c>
    </row>
    <row r="43" spans="1:32" ht="14.1" customHeight="1">
      <c r="A43" s="85"/>
      <c r="B43" s="113" t="s">
        <v>590</v>
      </c>
      <c r="C43" s="69"/>
      <c r="D43" s="45" t="s">
        <v>5</v>
      </c>
      <c r="E43" s="23" t="s">
        <v>6</v>
      </c>
      <c r="F43" s="37"/>
      <c r="G43" s="23" t="s">
        <v>5</v>
      </c>
      <c r="H43" s="23" t="s">
        <v>6</v>
      </c>
      <c r="I43" s="23" t="s">
        <v>5</v>
      </c>
      <c r="J43" s="23" t="s">
        <v>6</v>
      </c>
      <c r="K43" s="37"/>
      <c r="L43" s="23" t="s">
        <v>5</v>
      </c>
      <c r="M43" s="23" t="s">
        <v>6</v>
      </c>
      <c r="N43" s="23" t="s">
        <v>5</v>
      </c>
      <c r="O43" s="23" t="s">
        <v>6</v>
      </c>
      <c r="P43" s="30" t="s">
        <v>5</v>
      </c>
      <c r="Q43" s="31"/>
      <c r="R43" s="32"/>
      <c r="S43" s="23" t="s">
        <v>6</v>
      </c>
      <c r="T43" s="22"/>
      <c r="U43" s="24">
        <f>D41</f>
        <v>4114</v>
      </c>
      <c r="V43" s="77"/>
      <c r="W43" s="58">
        <v>5</v>
      </c>
    </row>
    <row r="44" spans="1:32" s="58" customFormat="1" ht="14.1" customHeight="1">
      <c r="A44" s="87">
        <f>IF(T44&lt;&gt;0,+RANK(T44,T$12:T$120,0),0)</f>
        <v>48</v>
      </c>
      <c r="B44" s="111" t="s">
        <v>311</v>
      </c>
      <c r="C44" s="70"/>
      <c r="D44" s="99">
        <v>10.9</v>
      </c>
      <c r="E44" s="52">
        <f>IF(AND(D44&gt;0,D44&lt;12.7),INT(46.0849*(13-D44)^1.81),0)</f>
        <v>176</v>
      </c>
      <c r="F44" s="52"/>
      <c r="G44" s="51"/>
      <c r="H44" s="52">
        <f>IF(G44&lt;&gt;0,INT(1.84523*((G44*100)-75)^1.348),0)</f>
        <v>0</v>
      </c>
      <c r="I44" s="51">
        <v>2.52</v>
      </c>
      <c r="J44" s="52">
        <f>IF(I44&lt;&gt;0,INT(0.188807*((I44*100)-210)^1.41),0)</f>
        <v>36</v>
      </c>
      <c r="K44" s="52"/>
      <c r="L44" s="51">
        <v>5.12</v>
      </c>
      <c r="M44" s="52">
        <f>IF(AND(L44&gt;1.53,L44&lt;&gt;"N"),INT(56.0211*(L44-1.5)^1.05),0)</f>
        <v>216</v>
      </c>
      <c r="N44" s="51"/>
      <c r="O44" s="52">
        <f>IF(AND(N44&gt;8.15,N44&lt;&gt;"N"),INT(7.86*(N44-8)^1.1),0)</f>
        <v>0</v>
      </c>
      <c r="P44" s="53">
        <v>3</v>
      </c>
      <c r="Q44" s="54" t="s">
        <v>13</v>
      </c>
      <c r="R44" s="55">
        <v>11.02</v>
      </c>
      <c r="S44" s="52">
        <f>IF(AND(60*P44+R44&lt;254,P44&gt;0),INT(0.11193*(254-(60*P44+R44))^1.88),0)</f>
        <v>270</v>
      </c>
      <c r="T44" s="56">
        <f>SUM(E44,H44,J44,M44,O44,S44)</f>
        <v>698</v>
      </c>
      <c r="U44" s="57">
        <f>D41</f>
        <v>4114</v>
      </c>
      <c r="V44" s="77">
        <f>B41</f>
        <v>0</v>
      </c>
      <c r="W44" s="58">
        <v>5</v>
      </c>
      <c r="X44" s="58">
        <v>21</v>
      </c>
      <c r="AB44" s="119"/>
      <c r="AC44" s="164"/>
      <c r="AD44" s="164"/>
      <c r="AE44" s="164"/>
      <c r="AF44" s="164"/>
    </row>
    <row r="45" spans="1:32" s="58" customFormat="1" ht="14.1" customHeight="1">
      <c r="A45" s="49">
        <f>IF(T45&lt;&gt;0,+RANK(T45,T$12:T$120,0),0)</f>
        <v>32</v>
      </c>
      <c r="B45" s="111" t="s">
        <v>313</v>
      </c>
      <c r="C45" s="70"/>
      <c r="D45" s="99">
        <v>10.29</v>
      </c>
      <c r="E45" s="52">
        <f>IF(AND(D45&gt;0,D45&lt;12.7),INT(46.0849*(13-D45)^1.81),0)</f>
        <v>280</v>
      </c>
      <c r="F45" s="52"/>
      <c r="G45" s="51"/>
      <c r="H45" s="52">
        <f>IF(G45&lt;&gt;0,INT(1.84523*((G45*100)-75)^1.348),0)</f>
        <v>0</v>
      </c>
      <c r="I45" s="51">
        <v>3.08</v>
      </c>
      <c r="J45" s="52">
        <f>IF(I45&lt;&gt;0,INT(0.188807*((I45*100)-210)^1.41),0)</f>
        <v>121</v>
      </c>
      <c r="K45" s="52"/>
      <c r="L45" s="51"/>
      <c r="M45" s="52">
        <f>IF(AND(L45&gt;1.53,L45&lt;&gt;"N"),INT(56.0211*(L45-1.5)^1.05),0)</f>
        <v>0</v>
      </c>
      <c r="N45" s="51">
        <v>40.76</v>
      </c>
      <c r="O45" s="52">
        <f>IF(AND(N45&gt;8.15,N45&lt;&gt;"N"),INT(7.86*(N45-8)^1.1),0)</f>
        <v>365</v>
      </c>
      <c r="P45" s="53">
        <v>3</v>
      </c>
      <c r="Q45" s="54" t="s">
        <v>13</v>
      </c>
      <c r="R45" s="55">
        <v>23.18</v>
      </c>
      <c r="S45" s="52">
        <f>IF(AND(60*P45+R45&lt;254,P45&gt;0),INT(0.11193*(254-(60*P45+R45))^1.88),0)</f>
        <v>180</v>
      </c>
      <c r="T45" s="56">
        <f>SUM(E45,H45,J45,M45,O45,S45)</f>
        <v>946</v>
      </c>
      <c r="U45" s="57">
        <f>D41</f>
        <v>4114</v>
      </c>
      <c r="V45" s="77">
        <f>B41</f>
        <v>0</v>
      </c>
      <c r="W45" s="58">
        <v>5</v>
      </c>
      <c r="X45" s="58">
        <v>22</v>
      </c>
      <c r="AB45" s="119"/>
      <c r="AC45" s="164"/>
      <c r="AD45" s="164"/>
      <c r="AE45" s="164"/>
      <c r="AF45" s="164"/>
    </row>
    <row r="46" spans="1:32" s="58" customFormat="1" ht="14.1" customHeight="1">
      <c r="A46" s="49">
        <f>IF(T46&lt;&gt;0,+RANK(T46,T$12:T$120,0),0)</f>
        <v>49</v>
      </c>
      <c r="B46" s="111" t="s">
        <v>314</v>
      </c>
      <c r="C46" s="70"/>
      <c r="D46" s="99">
        <v>10.59</v>
      </c>
      <c r="E46" s="52">
        <f>IF(AND(D46&gt;0,D46&lt;12.7),INT(46.0849*(13-D46)^1.81),0)</f>
        <v>226</v>
      </c>
      <c r="F46" s="52"/>
      <c r="G46" s="51"/>
      <c r="H46" s="52">
        <f>IF(G46&lt;&gt;0,INT(1.84523*((G46*100)-75)^1.348),0)</f>
        <v>0</v>
      </c>
      <c r="I46" s="51">
        <v>2.34</v>
      </c>
      <c r="J46" s="52">
        <f>IF(I46&lt;&gt;0,INT(0.188807*((I46*100)-210)^1.41),0)</f>
        <v>16</v>
      </c>
      <c r="K46" s="52"/>
      <c r="L46" s="51">
        <v>5.0599999999999996</v>
      </c>
      <c r="M46" s="52">
        <f>IF(AND(L46&gt;1.53,L46&lt;&gt;"N"),INT(56.0211*(L46-1.5)^1.05),0)</f>
        <v>212</v>
      </c>
      <c r="N46" s="51"/>
      <c r="O46" s="52">
        <f>IF(AND(N46&gt;8.15,N46&lt;&gt;"N"),INT(7.86*(N46-8)^1.1),0)</f>
        <v>0</v>
      </c>
      <c r="P46" s="53">
        <v>3</v>
      </c>
      <c r="Q46" s="54" t="s">
        <v>13</v>
      </c>
      <c r="R46" s="55">
        <v>15.35</v>
      </c>
      <c r="S46" s="52">
        <f>IF(AND(60*P46+R46&lt;254,P46&gt;0),INT(0.11193*(254-(60*P46+R46))^1.88),0)</f>
        <v>236</v>
      </c>
      <c r="T46" s="56">
        <f>SUM(E46,H46,J46,M46,O46,S46)</f>
        <v>690</v>
      </c>
      <c r="U46" s="57">
        <f>D41</f>
        <v>4114</v>
      </c>
      <c r="V46" s="77">
        <f>B41</f>
        <v>0</v>
      </c>
      <c r="W46" s="58">
        <v>5</v>
      </c>
      <c r="X46" s="58">
        <v>23</v>
      </c>
      <c r="AB46" s="119"/>
      <c r="AC46" s="164"/>
      <c r="AD46" s="164"/>
      <c r="AE46" s="164"/>
      <c r="AF46" s="164"/>
    </row>
    <row r="47" spans="1:32" s="58" customFormat="1" ht="14.1" customHeight="1">
      <c r="A47" s="49">
        <f>IF(T47&lt;&gt;0,+RANK(T47,T$12:T$120,0),0)</f>
        <v>29</v>
      </c>
      <c r="B47" s="111" t="s">
        <v>310</v>
      </c>
      <c r="C47" s="70"/>
      <c r="D47" s="99">
        <v>9.98</v>
      </c>
      <c r="E47" s="52">
        <f>IF(AND(D47&gt;0,D47&lt;12.7),INT(46.0849*(13-D47)^1.81),0)</f>
        <v>340</v>
      </c>
      <c r="F47" s="52"/>
      <c r="G47" s="51">
        <v>1.29</v>
      </c>
      <c r="H47" s="52">
        <f>IF(G47&lt;&gt;0,INT(1.84523*((G47*100)-75)^1.348),0)</f>
        <v>399</v>
      </c>
      <c r="I47" s="51"/>
      <c r="J47" s="52">
        <f>IF(I47&lt;&gt;0,INT(0.188807*((I47*100)-210)^1.41),0)</f>
        <v>0</v>
      </c>
      <c r="K47" s="52"/>
      <c r="L47" s="51"/>
      <c r="M47" s="52">
        <f>IF(AND(L47&gt;1.53,L47&lt;&gt;"N"),INT(56.0211*(L47-1.5)^1.05),0)</f>
        <v>0</v>
      </c>
      <c r="N47" s="51">
        <v>27.85</v>
      </c>
      <c r="O47" s="52">
        <f>IF(AND(N47&gt;8.15,N47&lt;&gt;"N"),INT(7.86*(N47-8)^1.1),0)</f>
        <v>210</v>
      </c>
      <c r="P47" s="53">
        <v>3</v>
      </c>
      <c r="Q47" s="54" t="s">
        <v>13</v>
      </c>
      <c r="R47" s="55">
        <v>40.14</v>
      </c>
      <c r="S47" s="52">
        <f>IF(AND(60*P47+R47&lt;254,P47&gt;0),INT(0.11193*(254-(60*P47+R47))^1.88),0)</f>
        <v>84</v>
      </c>
      <c r="T47" s="56">
        <f>SUM(E47,H47,J47,M47,O47,S47)</f>
        <v>1033</v>
      </c>
      <c r="U47" s="57">
        <f>D41</f>
        <v>4114</v>
      </c>
      <c r="V47" s="77">
        <f>B41</f>
        <v>0</v>
      </c>
      <c r="W47" s="58">
        <v>5</v>
      </c>
      <c r="X47" s="58">
        <v>24</v>
      </c>
      <c r="AB47" s="119"/>
      <c r="AC47" s="164"/>
      <c r="AD47" s="164"/>
      <c r="AE47" s="164"/>
      <c r="AF47" s="164"/>
    </row>
    <row r="48" spans="1:32" s="58" customFormat="1" ht="14.1" customHeight="1" thickBot="1">
      <c r="A48" s="59">
        <f>IF(T48&lt;&gt;0,+RANK(T48,T$12:T$120,0),0)</f>
        <v>8</v>
      </c>
      <c r="B48" s="161" t="s">
        <v>312</v>
      </c>
      <c r="C48" s="71"/>
      <c r="D48" s="100">
        <v>9.58</v>
      </c>
      <c r="E48" s="62">
        <f>IF(AND(D48&gt;0,D48&lt;12.7),INT(46.0849*(13-D48)^1.81),0)</f>
        <v>426</v>
      </c>
      <c r="F48" s="62"/>
      <c r="G48" s="61">
        <v>1.21</v>
      </c>
      <c r="H48" s="62">
        <f>IF(G48&lt;&gt;0,INT(1.84523*((G48*100)-75)^1.348),0)</f>
        <v>321</v>
      </c>
      <c r="I48" s="61"/>
      <c r="J48" s="62">
        <f>IF(I48&lt;&gt;0,INT(0.188807*((I48*100)-210)^1.41),0)</f>
        <v>0</v>
      </c>
      <c r="K48" s="62"/>
      <c r="L48" s="61"/>
      <c r="M48" s="62">
        <f>IF(AND(L48&gt;1.53,L48&lt;&gt;"N"),INT(56.0211*(L48-1.5)^1.05),0)</f>
        <v>0</v>
      </c>
      <c r="N48" s="61">
        <v>28.19</v>
      </c>
      <c r="O48" s="62">
        <f>IF(AND(N48&gt;8.15,N48&lt;&gt;"N"),INT(7.86*(N48-8)^1.1),0)</f>
        <v>214</v>
      </c>
      <c r="P48" s="63">
        <v>2</v>
      </c>
      <c r="Q48" s="64" t="s">
        <v>13</v>
      </c>
      <c r="R48" s="65">
        <v>48.82</v>
      </c>
      <c r="S48" s="62">
        <f>IF(AND(60*P48+R48&lt;254,P48&gt;0),INT(0.11193*(254-(60*P48+R48))^1.88),0)</f>
        <v>476</v>
      </c>
      <c r="T48" s="66">
        <f>SUM(E48,H48,J48,M48,O48,S48)</f>
        <v>1437</v>
      </c>
      <c r="U48" s="57">
        <f>D41</f>
        <v>4114</v>
      </c>
      <c r="V48" s="77">
        <f>B41</f>
        <v>0</v>
      </c>
      <c r="W48" s="58">
        <v>5</v>
      </c>
      <c r="X48" s="58">
        <v>25</v>
      </c>
      <c r="AB48" s="119"/>
      <c r="AC48" s="164"/>
      <c r="AD48" s="164"/>
      <c r="AE48" s="164"/>
      <c r="AF48" s="164"/>
    </row>
    <row r="49" spans="1:32" ht="14.1" customHeight="1" thickBot="1">
      <c r="A49" s="67" t="s">
        <v>16</v>
      </c>
      <c r="B49" s="47"/>
      <c r="C49" s="68"/>
      <c r="D49" s="13">
        <f>LARGE(T52:T56,1)+LARGE(T52:T56,2)+LARGE(T52:T56,3)+LARGE(T52:T56,4)</f>
        <v>3391</v>
      </c>
      <c r="E49" s="12"/>
      <c r="F49" s="40"/>
      <c r="G49" s="5" t="s">
        <v>12</v>
      </c>
      <c r="H49" s="4"/>
      <c r="I49" s="4"/>
      <c r="J49" s="4"/>
      <c r="K49" s="35"/>
      <c r="L49" s="4"/>
      <c r="M49" s="4"/>
      <c r="N49" s="4"/>
      <c r="O49" s="4"/>
      <c r="P49" s="4"/>
      <c r="Q49" s="4"/>
      <c r="R49" s="6"/>
      <c r="S49" s="4"/>
      <c r="T49" s="82">
        <v>0</v>
      </c>
      <c r="U49" s="24">
        <f>D49</f>
        <v>3391</v>
      </c>
      <c r="V49" s="77"/>
      <c r="W49" s="58">
        <v>6</v>
      </c>
      <c r="Y49" s="24">
        <f>U49</f>
        <v>3391</v>
      </c>
    </row>
    <row r="50" spans="1:32" ht="14.1" customHeight="1">
      <c r="A50" s="83" t="s">
        <v>11</v>
      </c>
      <c r="B50" s="34" t="s">
        <v>15</v>
      </c>
      <c r="C50" s="84" t="s">
        <v>0</v>
      </c>
      <c r="D50" s="44" t="s">
        <v>1</v>
      </c>
      <c r="E50" s="26"/>
      <c r="F50" s="36"/>
      <c r="G50" s="25" t="s">
        <v>8</v>
      </c>
      <c r="H50" s="26"/>
      <c r="I50" s="25" t="s">
        <v>2</v>
      </c>
      <c r="J50" s="26"/>
      <c r="K50" s="36"/>
      <c r="L50" s="25" t="s">
        <v>9</v>
      </c>
      <c r="M50" s="26"/>
      <c r="N50" s="25" t="s">
        <v>3</v>
      </c>
      <c r="O50" s="26"/>
      <c r="P50" s="25" t="s">
        <v>4</v>
      </c>
      <c r="Q50" s="27"/>
      <c r="R50" s="27"/>
      <c r="S50" s="26"/>
      <c r="T50" s="21" t="s">
        <v>7</v>
      </c>
      <c r="U50" s="24">
        <f>D49</f>
        <v>3391</v>
      </c>
      <c r="V50" s="77"/>
      <c r="W50" s="58">
        <v>6</v>
      </c>
    </row>
    <row r="51" spans="1:32" ht="14.1" customHeight="1">
      <c r="A51" s="85"/>
      <c r="B51" s="113" t="s">
        <v>40</v>
      </c>
      <c r="C51" s="69"/>
      <c r="D51" s="45" t="s">
        <v>5</v>
      </c>
      <c r="E51" s="23" t="s">
        <v>6</v>
      </c>
      <c r="F51" s="37"/>
      <c r="G51" s="23" t="s">
        <v>5</v>
      </c>
      <c r="H51" s="23" t="s">
        <v>6</v>
      </c>
      <c r="I51" s="23" t="s">
        <v>5</v>
      </c>
      <c r="J51" s="23" t="s">
        <v>6</v>
      </c>
      <c r="K51" s="37"/>
      <c r="L51" s="23" t="s">
        <v>5</v>
      </c>
      <c r="M51" s="23" t="s">
        <v>6</v>
      </c>
      <c r="N51" s="23" t="s">
        <v>5</v>
      </c>
      <c r="O51" s="23" t="s">
        <v>6</v>
      </c>
      <c r="P51" s="30" t="s">
        <v>5</v>
      </c>
      <c r="Q51" s="31"/>
      <c r="R51" s="32"/>
      <c r="S51" s="23" t="s">
        <v>6</v>
      </c>
      <c r="T51" s="22"/>
      <c r="U51" s="24">
        <f>D49</f>
        <v>3391</v>
      </c>
      <c r="V51" s="77"/>
      <c r="W51" s="58">
        <v>6</v>
      </c>
    </row>
    <row r="52" spans="1:32" s="58" customFormat="1" ht="14.1" customHeight="1">
      <c r="A52" s="87">
        <f>IF(T52&lt;&gt;0,+RANK(T52,T$12:T$120,0),0)</f>
        <v>64</v>
      </c>
      <c r="B52" s="111" t="s">
        <v>385</v>
      </c>
      <c r="C52" s="70"/>
      <c r="D52" s="99">
        <v>10.54</v>
      </c>
      <c r="E52" s="52">
        <f>IF(AND(D52&gt;0,D52&lt;12.7),INT(46.0849*(13-D52)^1.81),0)</f>
        <v>235</v>
      </c>
      <c r="F52" s="52"/>
      <c r="G52" s="51"/>
      <c r="H52" s="52">
        <f>IF(G52&lt;&gt;0,INT(1.84523*((G52*100)-75)^1.348),0)</f>
        <v>0</v>
      </c>
      <c r="I52" s="51"/>
      <c r="J52" s="52">
        <f>IF(I52&lt;&gt;0,INT(0.188807*((I52*100)-210)^1.41),0)</f>
        <v>0</v>
      </c>
      <c r="K52" s="52"/>
      <c r="L52" s="51">
        <v>4.59</v>
      </c>
      <c r="M52" s="52">
        <f>IF(AND(L52&gt;1.53,L52&lt;&gt;"N"),INT(56.0211*(L52-1.5)^1.05),0)</f>
        <v>183</v>
      </c>
      <c r="N52" s="51"/>
      <c r="O52" s="52">
        <f>IF(AND(N52&gt;8.15,N52&lt;&gt;"N"),INT(7.86*(N52-8)^1.1),0)</f>
        <v>0</v>
      </c>
      <c r="P52" s="53">
        <v>0</v>
      </c>
      <c r="Q52" s="54" t="s">
        <v>13</v>
      </c>
      <c r="R52" s="55"/>
      <c r="S52" s="52">
        <f>IF(AND(60*P52+R52&lt;254,P52&gt;0),INT(0.11193*(254-(60*P52+R52))^1.88),0)</f>
        <v>0</v>
      </c>
      <c r="T52" s="56">
        <f>SUM(E52,H52,J52,M52,O52,S52)</f>
        <v>418</v>
      </c>
      <c r="U52" s="57">
        <f>D49</f>
        <v>3391</v>
      </c>
      <c r="V52" s="77">
        <f>B49</f>
        <v>0</v>
      </c>
      <c r="W52" s="58">
        <v>6</v>
      </c>
      <c r="X52" s="58">
        <v>26</v>
      </c>
      <c r="AB52" s="119"/>
      <c r="AC52" s="164"/>
      <c r="AD52" s="164"/>
      <c r="AE52" s="164"/>
      <c r="AF52" s="164"/>
    </row>
    <row r="53" spans="1:32" s="58" customFormat="1" ht="14.1" customHeight="1">
      <c r="A53" s="49">
        <f>IF(T53&lt;&gt;0,+RANK(T53,T$12:T$120,0),0)</f>
        <v>22</v>
      </c>
      <c r="B53" s="111" t="s">
        <v>287</v>
      </c>
      <c r="C53" s="70"/>
      <c r="D53" s="99">
        <v>9.35</v>
      </c>
      <c r="E53" s="52">
        <f>IF(AND(D53&gt;0,D53&lt;12.7),INT(46.0849*(13-D53)^1.81),0)</f>
        <v>480</v>
      </c>
      <c r="F53" s="52"/>
      <c r="G53" s="51"/>
      <c r="H53" s="52">
        <f>IF(G53&lt;&gt;0,INT(1.84523*((G53*100)-75)^1.348),0)</f>
        <v>0</v>
      </c>
      <c r="I53" s="51">
        <v>3.52</v>
      </c>
      <c r="J53" s="52">
        <f>IF(I53&lt;&gt;0,INT(0.188807*((I53*100)-210)^1.41),0)</f>
        <v>204</v>
      </c>
      <c r="K53" s="52"/>
      <c r="L53" s="51"/>
      <c r="M53" s="52">
        <f>IF(AND(L53&gt;1.53,L53&lt;&gt;"N"),INT(56.0211*(L53-1.5)^1.05),0)</f>
        <v>0</v>
      </c>
      <c r="N53" s="51">
        <v>37.950000000000003</v>
      </c>
      <c r="O53" s="52">
        <f>IF(AND(N53&gt;8.15,N53&lt;&gt;"N"),INT(7.86*(N53-8)^1.1),0)</f>
        <v>330</v>
      </c>
      <c r="P53" s="53">
        <v>3</v>
      </c>
      <c r="Q53" s="54" t="s">
        <v>13</v>
      </c>
      <c r="R53" s="55">
        <v>33.6</v>
      </c>
      <c r="S53" s="52">
        <f>IF(AND(60*P53+R53&lt;254,P53&gt;0),INT(0.11193*(254-(60*P53+R53))^1.88),0)</f>
        <v>117</v>
      </c>
      <c r="T53" s="56">
        <f>SUM(E53,H53,J53,M53,O53,S53)</f>
        <v>1131</v>
      </c>
      <c r="U53" s="57">
        <f>D49</f>
        <v>3391</v>
      </c>
      <c r="V53" s="77">
        <f>B49</f>
        <v>0</v>
      </c>
      <c r="W53" s="58">
        <v>6</v>
      </c>
      <c r="X53" s="58">
        <v>27</v>
      </c>
      <c r="AB53" s="119"/>
      <c r="AC53" s="164"/>
      <c r="AD53" s="164"/>
      <c r="AE53" s="164"/>
      <c r="AF53" s="164"/>
    </row>
    <row r="54" spans="1:32" s="58" customFormat="1" ht="14.1" customHeight="1">
      <c r="A54" s="49">
        <f>IF(T54&lt;&gt;0,+RANK(T54,T$12:T$120,0),0)</f>
        <v>59</v>
      </c>
      <c r="B54" s="111" t="s">
        <v>288</v>
      </c>
      <c r="C54" s="70"/>
      <c r="D54" s="99">
        <v>9.86</v>
      </c>
      <c r="E54" s="52">
        <f>IF(AND(D54&gt;0,D54&lt;12.7),INT(46.0849*(13-D54)^1.81),0)</f>
        <v>365</v>
      </c>
      <c r="F54" s="52"/>
      <c r="G54" s="51"/>
      <c r="H54" s="52">
        <f>IF(G54&lt;&gt;0,INT(1.84523*((G54*100)-75)^1.348),0)</f>
        <v>0</v>
      </c>
      <c r="I54" s="51">
        <v>0</v>
      </c>
      <c r="J54" s="52">
        <f>IF(I54&lt;&gt;0,INT(0.188807*((I54*100)-210)^1.41),0)</f>
        <v>0</v>
      </c>
      <c r="K54" s="52"/>
      <c r="L54" s="51"/>
      <c r="M54" s="52">
        <f>IF(AND(L54&gt;1.53,L54&lt;&gt;"N"),INT(56.0211*(L54-1.5)^1.05),0)</f>
        <v>0</v>
      </c>
      <c r="N54" s="51">
        <v>22.93</v>
      </c>
      <c r="O54" s="52">
        <f>IF(AND(N54&gt;8.15,N54&lt;&gt;"N"),INT(7.86*(N54-8)^1.1),0)</f>
        <v>153</v>
      </c>
      <c r="P54" s="53">
        <v>3</v>
      </c>
      <c r="Q54" s="54" t="s">
        <v>13</v>
      </c>
      <c r="R54" s="55">
        <v>43.58</v>
      </c>
      <c r="S54" s="52">
        <f>IF(AND(60*P54+R54&lt;254,P54&gt;0),INT(0.11193*(254-(60*P54+R54))^1.88),0)</f>
        <v>68</v>
      </c>
      <c r="T54" s="56">
        <f>SUM(E54,H54,J54,M54,O54,S54)</f>
        <v>586</v>
      </c>
      <c r="U54" s="57">
        <f>D49</f>
        <v>3391</v>
      </c>
      <c r="V54" s="77">
        <f>B49</f>
        <v>0</v>
      </c>
      <c r="W54" s="58">
        <v>6</v>
      </c>
      <c r="X54" s="58">
        <v>28</v>
      </c>
      <c r="AB54" s="119"/>
      <c r="AC54" s="164"/>
      <c r="AD54" s="164"/>
      <c r="AE54" s="164"/>
      <c r="AF54" s="164"/>
    </row>
    <row r="55" spans="1:32" s="58" customFormat="1" ht="14.1" customHeight="1">
      <c r="A55" s="49">
        <f>IF(T55&lt;&gt;0,+RANK(T55,T$12:T$120,0),0)</f>
        <v>58</v>
      </c>
      <c r="B55" s="111" t="s">
        <v>289</v>
      </c>
      <c r="C55" s="70"/>
      <c r="D55" s="99">
        <v>10.91</v>
      </c>
      <c r="E55" s="52">
        <f>IF(AND(D55&gt;0,D55&lt;12.7),INT(46.0849*(13-D55)^1.81),0)</f>
        <v>174</v>
      </c>
      <c r="F55" s="52"/>
      <c r="G55" s="51">
        <v>1.0900000000000001</v>
      </c>
      <c r="H55" s="52">
        <f>IF(G55&lt;&gt;0,INT(1.84523*((G55*100)-75)^1.348),0)</f>
        <v>214</v>
      </c>
      <c r="I55" s="51"/>
      <c r="J55" s="52">
        <f>IF(I55&lt;&gt;0,INT(0.188807*((I55*100)-210)^1.41),0)</f>
        <v>0</v>
      </c>
      <c r="K55" s="52"/>
      <c r="L55" s="51">
        <v>5</v>
      </c>
      <c r="M55" s="52">
        <f>IF(AND(L55&gt;1.53,L55&lt;&gt;"N"),INT(56.0211*(L55-1.5)^1.05),0)</f>
        <v>208</v>
      </c>
      <c r="N55" s="51"/>
      <c r="O55" s="52">
        <f>IF(AND(N55&gt;8.15,N55&lt;&gt;"N"),INT(7.86*(N55-8)^1.1),0)</f>
        <v>0</v>
      </c>
      <c r="P55" s="53">
        <v>0</v>
      </c>
      <c r="Q55" s="54" t="s">
        <v>13</v>
      </c>
      <c r="R55" s="55"/>
      <c r="S55" s="52">
        <f>IF(AND(60*P55+R55&lt;254,P55&gt;0),INT(0.11193*(254-(60*P55+R55))^1.88),0)</f>
        <v>0</v>
      </c>
      <c r="T55" s="56">
        <f>SUM(E55,H55,J55,M55,O55,S55)</f>
        <v>596</v>
      </c>
      <c r="U55" s="57">
        <f>D49</f>
        <v>3391</v>
      </c>
      <c r="V55" s="77">
        <f>B49</f>
        <v>0</v>
      </c>
      <c r="W55" s="58">
        <v>6</v>
      </c>
      <c r="X55" s="58">
        <v>29</v>
      </c>
      <c r="AB55" s="119"/>
      <c r="AC55" s="164"/>
      <c r="AD55" s="164"/>
      <c r="AE55" s="164"/>
      <c r="AF55" s="164"/>
    </row>
    <row r="56" spans="1:32" s="58" customFormat="1" ht="14.1" customHeight="1" thickBot="1">
      <c r="A56" s="59">
        <f>IF(T56&lt;&gt;0,+RANK(T56,T$12:T$120,0),0)</f>
        <v>25</v>
      </c>
      <c r="B56" s="161" t="s">
        <v>386</v>
      </c>
      <c r="C56" s="71"/>
      <c r="D56" s="100">
        <v>10.050000000000001</v>
      </c>
      <c r="E56" s="62">
        <f>IF(AND(D56&gt;0,D56&lt;12.7),INT(46.0849*(13-D56)^1.81),0)</f>
        <v>326</v>
      </c>
      <c r="F56" s="62"/>
      <c r="G56" s="61">
        <v>1.1299999999999999</v>
      </c>
      <c r="H56" s="62">
        <f>IF(G56&lt;&gt;0,INT(1.84523*((G56*100)-75)^1.348),0)</f>
        <v>248</v>
      </c>
      <c r="I56" s="61"/>
      <c r="J56" s="62">
        <f>IF(I56&lt;&gt;0,INT(0.188807*((I56*100)-210)^1.41),0)</f>
        <v>0</v>
      </c>
      <c r="K56" s="62"/>
      <c r="L56" s="61"/>
      <c r="M56" s="62">
        <f>IF(AND(L56&gt;1.53,L56&lt;&gt;"N"),INT(56.0211*(L56-1.5)^1.05),0)</f>
        <v>0</v>
      </c>
      <c r="N56" s="61">
        <v>29.48</v>
      </c>
      <c r="O56" s="62">
        <f>IF(AND(N56&gt;8.15,N56&lt;&gt;"N"),INT(7.86*(N56-8)^1.1),0)</f>
        <v>229</v>
      </c>
      <c r="P56" s="63">
        <v>3</v>
      </c>
      <c r="Q56" s="64" t="s">
        <v>13</v>
      </c>
      <c r="R56" s="65">
        <v>10.32</v>
      </c>
      <c r="S56" s="62">
        <f>IF(AND(60*P56+R56&lt;254,P56&gt;0),INT(0.11193*(254-(60*P56+R56))^1.88),0)</f>
        <v>275</v>
      </c>
      <c r="T56" s="66">
        <f>SUM(E56,H56,J56,M56,O56,S56)</f>
        <v>1078</v>
      </c>
      <c r="U56" s="57">
        <f>D49</f>
        <v>3391</v>
      </c>
      <c r="V56" s="77">
        <f>B49</f>
        <v>0</v>
      </c>
      <c r="W56" s="58">
        <v>6</v>
      </c>
      <c r="X56" s="58">
        <v>30</v>
      </c>
      <c r="AB56" s="119"/>
      <c r="AC56" s="164"/>
      <c r="AD56" s="164"/>
      <c r="AE56" s="164"/>
      <c r="AF56" s="164"/>
    </row>
    <row r="57" spans="1:32" ht="14.1" customHeight="1" thickBot="1">
      <c r="A57" s="67" t="s">
        <v>16</v>
      </c>
      <c r="B57" s="47"/>
      <c r="C57" s="68"/>
      <c r="D57" s="13">
        <f>LARGE(T60:T64,1)+LARGE(T60:T64,2)+LARGE(T60:T64,3)+LARGE(T60:T64,4)</f>
        <v>4552</v>
      </c>
      <c r="E57" s="12"/>
      <c r="F57" s="40"/>
      <c r="G57" s="5" t="s">
        <v>12</v>
      </c>
      <c r="H57" s="4"/>
      <c r="I57" s="4"/>
      <c r="J57" s="4"/>
      <c r="K57" s="35"/>
      <c r="L57" s="4"/>
      <c r="M57" s="4"/>
      <c r="N57" s="4"/>
      <c r="O57" s="4"/>
      <c r="P57" s="4"/>
      <c r="Q57" s="4"/>
      <c r="R57" s="6"/>
      <c r="S57" s="4"/>
      <c r="T57" s="82">
        <v>0</v>
      </c>
      <c r="U57" s="24">
        <f>D57</f>
        <v>4552</v>
      </c>
      <c r="V57" s="77"/>
      <c r="W57" s="58">
        <v>7</v>
      </c>
      <c r="Y57" s="24">
        <f>U57</f>
        <v>4552</v>
      </c>
    </row>
    <row r="58" spans="1:32" ht="14.1" customHeight="1">
      <c r="A58" s="83" t="s">
        <v>11</v>
      </c>
      <c r="B58" s="34" t="s">
        <v>15</v>
      </c>
      <c r="C58" s="84" t="s">
        <v>0</v>
      </c>
      <c r="D58" s="44" t="s">
        <v>1</v>
      </c>
      <c r="E58" s="26"/>
      <c r="F58" s="36"/>
      <c r="G58" s="25" t="s">
        <v>8</v>
      </c>
      <c r="H58" s="26"/>
      <c r="I58" s="25" t="s">
        <v>2</v>
      </c>
      <c r="J58" s="26"/>
      <c r="K58" s="36"/>
      <c r="L58" s="25" t="s">
        <v>9</v>
      </c>
      <c r="M58" s="26"/>
      <c r="N58" s="25" t="s">
        <v>3</v>
      </c>
      <c r="O58" s="26"/>
      <c r="P58" s="25" t="s">
        <v>4</v>
      </c>
      <c r="Q58" s="27"/>
      <c r="R58" s="27"/>
      <c r="S58" s="26"/>
      <c r="T58" s="21" t="s">
        <v>7</v>
      </c>
      <c r="U58" s="24">
        <f>D57</f>
        <v>4552</v>
      </c>
      <c r="V58" s="77"/>
      <c r="W58" s="58">
        <v>7</v>
      </c>
    </row>
    <row r="59" spans="1:32" ht="14.1" customHeight="1">
      <c r="A59" s="85"/>
      <c r="B59" s="113" t="s">
        <v>85</v>
      </c>
      <c r="C59" s="69"/>
      <c r="D59" s="45" t="s">
        <v>5</v>
      </c>
      <c r="E59" s="23" t="s">
        <v>6</v>
      </c>
      <c r="F59" s="37"/>
      <c r="G59" s="23" t="s">
        <v>5</v>
      </c>
      <c r="H59" s="23" t="s">
        <v>6</v>
      </c>
      <c r="I59" s="23" t="s">
        <v>5</v>
      </c>
      <c r="J59" s="23" t="s">
        <v>6</v>
      </c>
      <c r="K59" s="37"/>
      <c r="L59" s="23" t="s">
        <v>5</v>
      </c>
      <c r="M59" s="23" t="s">
        <v>6</v>
      </c>
      <c r="N59" s="23" t="s">
        <v>5</v>
      </c>
      <c r="O59" s="23" t="s">
        <v>6</v>
      </c>
      <c r="P59" s="30" t="s">
        <v>5</v>
      </c>
      <c r="Q59" s="31"/>
      <c r="R59" s="32"/>
      <c r="S59" s="23" t="s">
        <v>6</v>
      </c>
      <c r="T59" s="22"/>
      <c r="U59" s="24">
        <f>D57</f>
        <v>4552</v>
      </c>
      <c r="V59" s="77"/>
      <c r="W59" s="58">
        <v>7</v>
      </c>
    </row>
    <row r="60" spans="1:32" s="58" customFormat="1" ht="14.1" customHeight="1">
      <c r="A60" s="87">
        <f>IF(T60&lt;&gt;0,+RANK(T60,T$12:T$120,0),0)</f>
        <v>23</v>
      </c>
      <c r="B60" s="111" t="s">
        <v>291</v>
      </c>
      <c r="C60" s="70"/>
      <c r="D60" s="99">
        <v>9.93</v>
      </c>
      <c r="E60" s="52">
        <f>IF(AND(D60&gt;0,D60&lt;12.7),INT(46.0849*(13-D60)^1.81),0)</f>
        <v>350</v>
      </c>
      <c r="F60" s="52"/>
      <c r="G60" s="51"/>
      <c r="H60" s="52">
        <f>IF(G60&lt;&gt;0,INT(1.84523*((G60*100)-75)^1.348),0)</f>
        <v>0</v>
      </c>
      <c r="I60" s="51">
        <v>3.51</v>
      </c>
      <c r="J60" s="52">
        <f>IF(I60&lt;&gt;0,INT(0.188807*((I60*100)-210)^1.41),0)</f>
        <v>202</v>
      </c>
      <c r="K60" s="52"/>
      <c r="L60" s="51">
        <v>6.2</v>
      </c>
      <c r="M60" s="52">
        <f>IF(AND(L60&gt;1.53,L60&lt;&gt;"N"),INT(56.0211*(L60-1.5)^1.05),0)</f>
        <v>284</v>
      </c>
      <c r="N60" s="51"/>
      <c r="O60" s="52">
        <f>IF(AND(N60&gt;8.15,N60&lt;&gt;"N"),INT(7.86*(N60-8)^1.1),0)</f>
        <v>0</v>
      </c>
      <c r="P60" s="53">
        <v>3</v>
      </c>
      <c r="Q60" s="54" t="s">
        <v>13</v>
      </c>
      <c r="R60" s="55">
        <v>10.88</v>
      </c>
      <c r="S60" s="52">
        <f>IF(AND(60*P60+R60&lt;254,P60&gt;0),INT(0.11193*(254-(60*P60+R60))^1.88),0)</f>
        <v>271</v>
      </c>
      <c r="T60" s="56">
        <f>SUM(E60,H60,J60,M60,O60,S60)</f>
        <v>1107</v>
      </c>
      <c r="U60" s="57">
        <f>D57</f>
        <v>4552</v>
      </c>
      <c r="V60" s="77">
        <f>B57</f>
        <v>0</v>
      </c>
      <c r="W60" s="58">
        <v>7</v>
      </c>
      <c r="X60" s="58">
        <v>31</v>
      </c>
      <c r="AB60" s="119"/>
      <c r="AC60" s="164"/>
      <c r="AD60" s="164"/>
      <c r="AE60" s="164"/>
      <c r="AF60" s="164"/>
    </row>
    <row r="61" spans="1:32" s="58" customFormat="1" ht="14.1" customHeight="1">
      <c r="A61" s="49">
        <f>IF(T61&lt;&gt;0,+RANK(T61,T$12:T$120,0),0)</f>
        <v>34</v>
      </c>
      <c r="B61" s="111" t="s">
        <v>293</v>
      </c>
      <c r="C61" s="70"/>
      <c r="D61" s="99">
        <v>10.14</v>
      </c>
      <c r="E61" s="52">
        <f>IF(AND(D61&gt;0,D61&lt;12.7),INT(46.0849*(13-D61)^1.81),0)</f>
        <v>308</v>
      </c>
      <c r="F61" s="52"/>
      <c r="G61" s="51"/>
      <c r="H61" s="52">
        <f>IF(G61&lt;&gt;0,INT(1.84523*((G61*100)-75)^1.348),0)</f>
        <v>0</v>
      </c>
      <c r="I61" s="51">
        <v>3.2</v>
      </c>
      <c r="J61" s="52">
        <f>IF(I61&lt;&gt;0,INT(0.188807*((I61*100)-210)^1.41),0)</f>
        <v>142</v>
      </c>
      <c r="K61" s="52"/>
      <c r="L61" s="51"/>
      <c r="M61" s="52">
        <f>IF(AND(L61&gt;1.53,L61&lt;&gt;"N"),INT(56.0211*(L61-1.5)^1.05),0)</f>
        <v>0</v>
      </c>
      <c r="N61" s="51">
        <v>30.41</v>
      </c>
      <c r="O61" s="52">
        <f>IF(AND(N61&gt;8.15,N61&lt;&gt;"N"),INT(7.86*(N61-8)^1.1),0)</f>
        <v>240</v>
      </c>
      <c r="P61" s="53">
        <v>3</v>
      </c>
      <c r="Q61" s="54" t="s">
        <v>13</v>
      </c>
      <c r="R61" s="55">
        <v>18.600000000000001</v>
      </c>
      <c r="S61" s="52">
        <f>IF(AND(60*P61+R61&lt;254,P61&gt;0),INT(0.11193*(254-(60*P61+R61))^1.88),0)</f>
        <v>212</v>
      </c>
      <c r="T61" s="56">
        <f>SUM(E61,H61,J61,M61,O61,S61)</f>
        <v>902</v>
      </c>
      <c r="U61" s="57">
        <f>D57</f>
        <v>4552</v>
      </c>
      <c r="V61" s="77">
        <f>B57</f>
        <v>0</v>
      </c>
      <c r="W61" s="58">
        <v>7</v>
      </c>
      <c r="X61" s="58">
        <v>32</v>
      </c>
      <c r="AB61" s="119"/>
      <c r="AC61" s="164"/>
      <c r="AD61" s="164"/>
      <c r="AE61" s="164"/>
      <c r="AF61" s="164"/>
    </row>
    <row r="62" spans="1:32" s="58" customFormat="1" ht="14.1" customHeight="1">
      <c r="A62" s="49">
        <f>IF(T62&lt;&gt;0,+RANK(T62,T$12:T$120,0),0)</f>
        <v>60</v>
      </c>
      <c r="B62" s="111" t="s">
        <v>294</v>
      </c>
      <c r="C62" s="70"/>
      <c r="D62" s="99">
        <v>10.65</v>
      </c>
      <c r="E62" s="52">
        <f>IF(AND(D62&gt;0,D62&lt;12.7),INT(46.0849*(13-D62)^1.81),0)</f>
        <v>216</v>
      </c>
      <c r="F62" s="52"/>
      <c r="G62" s="51"/>
      <c r="H62" s="52">
        <f>IF(G62&lt;&gt;0,INT(1.84523*((G62*100)-75)^1.348),0)</f>
        <v>0</v>
      </c>
      <c r="I62" s="51">
        <v>2.9</v>
      </c>
      <c r="J62" s="52">
        <f>IF(I62&lt;&gt;0,INT(0.188807*((I62*100)-210)^1.41),0)</f>
        <v>91</v>
      </c>
      <c r="K62" s="52"/>
      <c r="L62" s="51"/>
      <c r="M62" s="52">
        <f>IF(AND(L62&gt;1.53,L62&lt;&gt;"N"),INT(56.0211*(L62-1.5)^1.05),0)</f>
        <v>0</v>
      </c>
      <c r="N62" s="51">
        <v>22.3</v>
      </c>
      <c r="O62" s="52">
        <f>IF(AND(N62&gt;8.15,N62&lt;&gt;"N"),INT(7.86*(N62-8)^1.1),0)</f>
        <v>146</v>
      </c>
      <c r="P62" s="53">
        <v>3</v>
      </c>
      <c r="Q62" s="54" t="s">
        <v>13</v>
      </c>
      <c r="R62" s="55">
        <v>33.869999999999997</v>
      </c>
      <c r="S62" s="52">
        <f>IF(AND(60*P62+R62&lt;254,P62&gt;0),INT(0.11193*(254-(60*P62+R62))^1.88),0)</f>
        <v>115</v>
      </c>
      <c r="T62" s="56">
        <f>SUM(E62,H62,J62,M62,O62,S62)</f>
        <v>568</v>
      </c>
      <c r="U62" s="57">
        <f>D57</f>
        <v>4552</v>
      </c>
      <c r="V62" s="77">
        <f>B57</f>
        <v>0</v>
      </c>
      <c r="W62" s="58">
        <v>7</v>
      </c>
      <c r="X62" s="58">
        <v>33</v>
      </c>
      <c r="AB62" s="119"/>
      <c r="AC62" s="164"/>
      <c r="AD62" s="164"/>
      <c r="AE62" s="164"/>
      <c r="AF62" s="164"/>
    </row>
    <row r="63" spans="1:32" s="58" customFormat="1" ht="14.1" customHeight="1">
      <c r="A63" s="49">
        <f>IF(T63&lt;&gt;0,+RANK(T63,T$12:T$120,0),0)</f>
        <v>5</v>
      </c>
      <c r="B63" s="111" t="s">
        <v>290</v>
      </c>
      <c r="C63" s="70"/>
      <c r="D63" s="99">
        <v>9.84</v>
      </c>
      <c r="E63" s="52">
        <f>IF(AND(D63&gt;0,D63&lt;12.7),INT(46.0849*(13-D63)^1.81),0)</f>
        <v>369</v>
      </c>
      <c r="F63" s="52"/>
      <c r="G63" s="51">
        <v>1.37</v>
      </c>
      <c r="H63" s="52">
        <f>IF(G63&lt;&gt;0,INT(1.84523*((G63*100)-75)^1.348),0)</f>
        <v>481</v>
      </c>
      <c r="I63" s="51"/>
      <c r="J63" s="52">
        <f>IF(I63&lt;&gt;0,INT(0.188807*((I63*100)-210)^1.41),0)</f>
        <v>0</v>
      </c>
      <c r="K63" s="52"/>
      <c r="L63" s="51"/>
      <c r="M63" s="52">
        <f>IF(AND(L63&gt;1.53,L63&lt;&gt;"N"),INT(56.0211*(L63-1.5)^1.05),0)</f>
        <v>0</v>
      </c>
      <c r="N63" s="51">
        <v>49.84</v>
      </c>
      <c r="O63" s="52">
        <f>IF(AND(N63&gt;8.15,N63&lt;&gt;"N"),INT(7.86*(N63-8)^1.1),0)</f>
        <v>477</v>
      </c>
      <c r="P63" s="53">
        <v>2</v>
      </c>
      <c r="Q63" s="54" t="s">
        <v>13</v>
      </c>
      <c r="R63" s="55">
        <v>58.45</v>
      </c>
      <c r="S63" s="52">
        <f>IF(AND(60*P63+R63&lt;254,P63&gt;0),INT(0.11193*(254-(60*P63+R63))^1.88),0)</f>
        <v>380</v>
      </c>
      <c r="T63" s="56">
        <f>SUM(E63,H63,J63,M63,O63,S63)</f>
        <v>1707</v>
      </c>
      <c r="U63" s="57">
        <f>D57</f>
        <v>4552</v>
      </c>
      <c r="V63" s="77">
        <f>B57</f>
        <v>0</v>
      </c>
      <c r="W63" s="58">
        <v>7</v>
      </c>
      <c r="X63" s="58">
        <v>34</v>
      </c>
      <c r="AB63" s="119"/>
      <c r="AC63" s="164"/>
      <c r="AD63" s="164"/>
      <c r="AE63" s="164"/>
      <c r="AF63" s="164"/>
    </row>
    <row r="64" spans="1:32" s="58" customFormat="1" ht="14.1" customHeight="1" thickBot="1">
      <c r="A64" s="59">
        <f>IF(T64&lt;&gt;0,+RANK(T64,T$12:T$120,0),0)</f>
        <v>39</v>
      </c>
      <c r="B64" s="161" t="s">
        <v>292</v>
      </c>
      <c r="C64" s="71"/>
      <c r="D64" s="100">
        <v>10.65</v>
      </c>
      <c r="E64" s="62">
        <f>IF(AND(D64&gt;0,D64&lt;12.7),INT(46.0849*(13-D64)^1.81),0)</f>
        <v>216</v>
      </c>
      <c r="F64" s="62"/>
      <c r="G64" s="61">
        <v>0</v>
      </c>
      <c r="H64" s="62">
        <f>IF(G64&lt;&gt;0,INT(1.84523*((G64*100)-75)^1.348),0)</f>
        <v>0</v>
      </c>
      <c r="I64" s="61"/>
      <c r="J64" s="62">
        <f>IF(I64&lt;&gt;0,INT(0.188807*((I64*100)-210)^1.41),0)</f>
        <v>0</v>
      </c>
      <c r="K64" s="62"/>
      <c r="L64" s="61">
        <v>4.66</v>
      </c>
      <c r="M64" s="62">
        <f>IF(AND(L64&gt;1.53,L64&lt;&gt;"N"),INT(56.0211*(L64-1.5)^1.05),0)</f>
        <v>187</v>
      </c>
      <c r="N64" s="61"/>
      <c r="O64" s="62">
        <f>IF(AND(N64&gt;8.15,N64&lt;&gt;"N"),INT(7.86*(N64-8)^1.1),0)</f>
        <v>0</v>
      </c>
      <c r="P64" s="63">
        <v>2</v>
      </c>
      <c r="Q64" s="64" t="s">
        <v>13</v>
      </c>
      <c r="R64" s="65">
        <v>53.04</v>
      </c>
      <c r="S64" s="62">
        <f>IF(AND(60*P64+R64&lt;254,P64&gt;0),INT(0.11193*(254-(60*P64+R64))^1.88),0)</f>
        <v>433</v>
      </c>
      <c r="T64" s="66">
        <f>SUM(E64,H64,J64,M64,O64,S64)</f>
        <v>836</v>
      </c>
      <c r="U64" s="57">
        <f>D57</f>
        <v>4552</v>
      </c>
      <c r="V64" s="77">
        <f>B57</f>
        <v>0</v>
      </c>
      <c r="W64" s="58">
        <v>7</v>
      </c>
      <c r="X64" s="58">
        <v>35</v>
      </c>
      <c r="AB64" s="119"/>
      <c r="AC64" s="164"/>
      <c r="AD64" s="164"/>
      <c r="AE64" s="164"/>
      <c r="AF64" s="164"/>
    </row>
    <row r="65" spans="1:32" ht="14.1" customHeight="1" thickBot="1">
      <c r="A65" s="67" t="s">
        <v>16</v>
      </c>
      <c r="B65" s="74"/>
      <c r="C65" s="68"/>
      <c r="D65" s="13">
        <f>LARGE(T68:T72,1)+LARGE(T68:T72,2)+LARGE(T68:T72,3)+LARGE(T68:T72,4)</f>
        <v>4836</v>
      </c>
      <c r="E65" s="12"/>
      <c r="F65" s="40"/>
      <c r="G65" s="5" t="s">
        <v>12</v>
      </c>
      <c r="H65" s="4"/>
      <c r="I65" s="4"/>
      <c r="J65" s="4"/>
      <c r="K65" s="35"/>
      <c r="L65" s="4"/>
      <c r="M65" s="4"/>
      <c r="N65" s="4"/>
      <c r="O65" s="4"/>
      <c r="P65" s="4"/>
      <c r="Q65" s="4"/>
      <c r="R65" s="6"/>
      <c r="S65" s="4"/>
      <c r="T65" s="82">
        <v>0</v>
      </c>
      <c r="U65" s="24">
        <f>D65</f>
        <v>4836</v>
      </c>
      <c r="V65" s="77"/>
      <c r="W65" s="58">
        <v>8</v>
      </c>
      <c r="Y65" s="24">
        <f>U65</f>
        <v>4836</v>
      </c>
    </row>
    <row r="66" spans="1:32" ht="14.1" customHeight="1">
      <c r="A66" s="83" t="s">
        <v>11</v>
      </c>
      <c r="B66" s="34" t="s">
        <v>15</v>
      </c>
      <c r="C66" s="84" t="s">
        <v>0</v>
      </c>
      <c r="D66" s="44" t="s">
        <v>1</v>
      </c>
      <c r="E66" s="26"/>
      <c r="F66" s="36"/>
      <c r="G66" s="25" t="s">
        <v>8</v>
      </c>
      <c r="H66" s="26"/>
      <c r="I66" s="25" t="s">
        <v>2</v>
      </c>
      <c r="J66" s="26"/>
      <c r="K66" s="36"/>
      <c r="L66" s="25" t="s">
        <v>9</v>
      </c>
      <c r="M66" s="26"/>
      <c r="N66" s="25" t="s">
        <v>3</v>
      </c>
      <c r="O66" s="26"/>
      <c r="P66" s="25" t="s">
        <v>4</v>
      </c>
      <c r="Q66" s="27"/>
      <c r="R66" s="27"/>
      <c r="S66" s="26"/>
      <c r="T66" s="21" t="s">
        <v>7</v>
      </c>
      <c r="U66" s="24">
        <f>D65</f>
        <v>4836</v>
      </c>
      <c r="V66" s="77"/>
      <c r="W66" s="58">
        <v>8</v>
      </c>
    </row>
    <row r="67" spans="1:32" ht="14.1" customHeight="1">
      <c r="A67" s="85"/>
      <c r="B67" s="113" t="s">
        <v>102</v>
      </c>
      <c r="C67" s="69"/>
      <c r="D67" s="45" t="s">
        <v>5</v>
      </c>
      <c r="E67" s="23" t="s">
        <v>6</v>
      </c>
      <c r="F67" s="37"/>
      <c r="G67" s="23" t="s">
        <v>5</v>
      </c>
      <c r="H67" s="23" t="s">
        <v>6</v>
      </c>
      <c r="I67" s="23" t="s">
        <v>5</v>
      </c>
      <c r="J67" s="23" t="s">
        <v>6</v>
      </c>
      <c r="K67" s="37"/>
      <c r="L67" s="23" t="s">
        <v>5</v>
      </c>
      <c r="M67" s="23" t="s">
        <v>6</v>
      </c>
      <c r="N67" s="23" t="s">
        <v>5</v>
      </c>
      <c r="O67" s="23" t="s">
        <v>6</v>
      </c>
      <c r="P67" s="30" t="s">
        <v>5</v>
      </c>
      <c r="Q67" s="31"/>
      <c r="R67" s="32"/>
      <c r="S67" s="23" t="s">
        <v>6</v>
      </c>
      <c r="T67" s="22"/>
      <c r="U67" s="24">
        <f>D65</f>
        <v>4836</v>
      </c>
      <c r="V67" s="77"/>
      <c r="W67" s="58">
        <v>8</v>
      </c>
    </row>
    <row r="68" spans="1:32" s="58" customFormat="1" ht="14.1" customHeight="1">
      <c r="A68" s="87">
        <f>IF(T68&lt;&gt;0,+RANK(T68,T$12:T$120,0),0)</f>
        <v>18</v>
      </c>
      <c r="B68" s="111" t="s">
        <v>339</v>
      </c>
      <c r="C68" s="70"/>
      <c r="D68" s="99">
        <v>8.98</v>
      </c>
      <c r="E68" s="52">
        <f>IF(AND(D68&gt;0,D68&lt;12.7),INT(46.0849*(13-D68)^1.81),0)</f>
        <v>571</v>
      </c>
      <c r="F68" s="52"/>
      <c r="G68" s="51"/>
      <c r="H68" s="52">
        <f>IF(G68&lt;&gt;0,INT(1.84523*((G68*100)-75)^1.348),0)</f>
        <v>0</v>
      </c>
      <c r="I68" s="51">
        <v>3.57</v>
      </c>
      <c r="J68" s="52">
        <f>IF(I68&lt;&gt;0,INT(0.188807*((I68*100)-210)^1.41),0)</f>
        <v>214</v>
      </c>
      <c r="K68" s="52"/>
      <c r="L68" s="51"/>
      <c r="M68" s="52">
        <f>IF(AND(L68&gt;1.53,L68&lt;&gt;"N"),INT(56.0211*(L68-1.5)^1.05),0)</f>
        <v>0</v>
      </c>
      <c r="N68" s="51">
        <v>22.68</v>
      </c>
      <c r="O68" s="52">
        <f>IF(AND(N68&gt;8.15,N68&lt;&gt;"N"),INT(7.86*(N68-8)^1.1),0)</f>
        <v>150</v>
      </c>
      <c r="P68" s="53">
        <v>3</v>
      </c>
      <c r="Q68" s="54" t="s">
        <v>13</v>
      </c>
      <c r="R68" s="55">
        <v>1.3</v>
      </c>
      <c r="S68" s="52">
        <f>IF(AND(60*P68+R68&lt;254,P68&gt;0),INT(0.11193*(254-(60*P68+R68))^1.88),0)</f>
        <v>353</v>
      </c>
      <c r="T68" s="56">
        <f>SUM(E68,H68,J68,M68,O68,S68)</f>
        <v>1288</v>
      </c>
      <c r="U68" s="57">
        <f>D65</f>
        <v>4836</v>
      </c>
      <c r="V68" s="77">
        <f>B65</f>
        <v>0</v>
      </c>
      <c r="W68" s="58">
        <v>8</v>
      </c>
      <c r="X68" s="58">
        <v>36</v>
      </c>
      <c r="AB68" s="119"/>
      <c r="AC68" s="164"/>
      <c r="AD68" s="164"/>
      <c r="AE68" s="164"/>
      <c r="AF68" s="164"/>
    </row>
    <row r="69" spans="1:32" s="58" customFormat="1" ht="14.1" customHeight="1">
      <c r="A69" s="49">
        <f>IF(T69&lt;&gt;0,+RANK(T69,T$12:T$120,0),0)</f>
        <v>56</v>
      </c>
      <c r="B69" s="111" t="s">
        <v>383</v>
      </c>
      <c r="C69" s="70"/>
      <c r="D69" s="99">
        <v>10.66</v>
      </c>
      <c r="E69" s="52">
        <f>IF(AND(D69&gt;0,D69&lt;12.7),INT(46.0849*(13-D69)^1.81),0)</f>
        <v>214</v>
      </c>
      <c r="F69" s="52"/>
      <c r="G69" s="51"/>
      <c r="H69" s="52">
        <f>IF(G69&lt;&gt;0,INT(1.84523*((G69*100)-75)^1.348),0)</f>
        <v>0</v>
      </c>
      <c r="I69" s="51">
        <v>2.98</v>
      </c>
      <c r="J69" s="52">
        <f>IF(I69&lt;&gt;0,INT(0.188807*((I69*100)-210)^1.41),0)</f>
        <v>104</v>
      </c>
      <c r="K69" s="52"/>
      <c r="L69" s="51"/>
      <c r="M69" s="52">
        <f>IF(AND(L69&gt;1.53,L69&lt;&gt;"N"),INT(56.0211*(L69-1.5)^1.05),0)</f>
        <v>0</v>
      </c>
      <c r="N69" s="51">
        <v>24.78</v>
      </c>
      <c r="O69" s="52">
        <f>IF(AND(N69&gt;8.15,N69&lt;&gt;"N"),INT(7.86*(N69-8)^1.1),0)</f>
        <v>174</v>
      </c>
      <c r="P69" s="53">
        <v>3</v>
      </c>
      <c r="Q69" s="54" t="s">
        <v>13</v>
      </c>
      <c r="R69" s="55">
        <v>31.23</v>
      </c>
      <c r="S69" s="52">
        <f>IF(AND(60*P69+R69&lt;254,P69&gt;0),INT(0.11193*(254-(60*P69+R69))^1.88),0)</f>
        <v>130</v>
      </c>
      <c r="T69" s="56">
        <f>SUM(E69,H69,J69,M69,O69,S69)</f>
        <v>622</v>
      </c>
      <c r="U69" s="57">
        <f>D65</f>
        <v>4836</v>
      </c>
      <c r="V69" s="77">
        <f>B65</f>
        <v>0</v>
      </c>
      <c r="W69" s="58">
        <v>8</v>
      </c>
      <c r="X69" s="58">
        <v>37</v>
      </c>
      <c r="AB69" s="119"/>
      <c r="AC69" s="164"/>
      <c r="AD69" s="164"/>
      <c r="AE69" s="164"/>
      <c r="AF69" s="164"/>
    </row>
    <row r="70" spans="1:32" s="58" customFormat="1" ht="14.1" customHeight="1">
      <c r="A70" s="49">
        <f>IF(T70&lt;&gt;0,+RANK(T70,T$12:T$120,0),0)</f>
        <v>4</v>
      </c>
      <c r="B70" s="111" t="s">
        <v>337</v>
      </c>
      <c r="C70" s="70"/>
      <c r="D70" s="99">
        <v>9.0500000000000007</v>
      </c>
      <c r="E70" s="52">
        <f>IF(AND(D70&gt;0,D70&lt;12.7),INT(46.0849*(13-D70)^1.81),0)</f>
        <v>553</v>
      </c>
      <c r="F70" s="52"/>
      <c r="G70" s="51">
        <v>1.41</v>
      </c>
      <c r="H70" s="52">
        <f>IF(G70&lt;&gt;0,INT(1.84523*((G70*100)-75)^1.348),0)</f>
        <v>523</v>
      </c>
      <c r="I70" s="51"/>
      <c r="J70" s="52">
        <f>IF(I70&lt;&gt;0,INT(0.188807*((I70*100)-210)^1.41),0)</f>
        <v>0</v>
      </c>
      <c r="K70" s="52"/>
      <c r="L70" s="51">
        <v>7.75</v>
      </c>
      <c r="M70" s="52">
        <f>IF(AND(L70&gt;1.53,L70&lt;&gt;"N"),INT(56.0211*(L70-1.5)^1.05),0)</f>
        <v>383</v>
      </c>
      <c r="N70" s="51"/>
      <c r="O70" s="52">
        <f>IF(AND(N70&gt;8.15,N70&lt;&gt;"N"),INT(7.86*(N70-8)^1.1),0)</f>
        <v>0</v>
      </c>
      <c r="P70" s="53">
        <v>3</v>
      </c>
      <c r="Q70" s="54" t="s">
        <v>13</v>
      </c>
      <c r="R70" s="55">
        <v>12.02</v>
      </c>
      <c r="S70" s="52">
        <f>IF(AND(60*P70+R70&lt;254,P70&gt;0),INT(0.11193*(254-(60*P70+R70))^1.88),0)</f>
        <v>262</v>
      </c>
      <c r="T70" s="56">
        <f>SUM(E70,H70,J70,M70,O70,S70)</f>
        <v>1721</v>
      </c>
      <c r="U70" s="57">
        <f>D65</f>
        <v>4836</v>
      </c>
      <c r="V70" s="77">
        <f>B65</f>
        <v>0</v>
      </c>
      <c r="W70" s="58">
        <v>8</v>
      </c>
      <c r="X70" s="58">
        <v>38</v>
      </c>
      <c r="AB70" s="119"/>
      <c r="AC70" s="164"/>
      <c r="AD70" s="164"/>
      <c r="AE70" s="164"/>
      <c r="AF70" s="164"/>
    </row>
    <row r="71" spans="1:32" s="58" customFormat="1" ht="14.1" customHeight="1">
      <c r="A71" s="49">
        <f>IF(T71&lt;&gt;0,+RANK(T71,T$12:T$120,0),0)</f>
        <v>20</v>
      </c>
      <c r="B71" s="111" t="s">
        <v>338</v>
      </c>
      <c r="C71" s="70"/>
      <c r="D71" s="99">
        <v>9.57</v>
      </c>
      <c r="E71" s="52">
        <f>IF(AND(D71&gt;0,D71&lt;12.7),INT(46.0849*(13-D71)^1.81),0)</f>
        <v>428</v>
      </c>
      <c r="F71" s="52"/>
      <c r="G71" s="51">
        <v>1.25</v>
      </c>
      <c r="H71" s="52">
        <f>IF(G71&lt;&gt;0,INT(1.84523*((G71*100)-75)^1.348),0)</f>
        <v>359</v>
      </c>
      <c r="I71" s="51"/>
      <c r="J71" s="52">
        <f>IF(I71&lt;&gt;0,INT(0.188807*((I71*100)-210)^1.41),0)</f>
        <v>0</v>
      </c>
      <c r="K71" s="52"/>
      <c r="L71" s="51">
        <v>6.38</v>
      </c>
      <c r="M71" s="52">
        <f>IF(AND(L71&gt;1.53,L71&lt;&gt;"N"),INT(56.0211*(L71-1.5)^1.05),0)</f>
        <v>295</v>
      </c>
      <c r="N71" s="51"/>
      <c r="O71" s="52">
        <f>IF(AND(N71&gt;8.15,N71&lt;&gt;"N"),INT(7.86*(N71-8)^1.1),0)</f>
        <v>0</v>
      </c>
      <c r="P71" s="53">
        <v>3</v>
      </c>
      <c r="Q71" s="54" t="s">
        <v>13</v>
      </c>
      <c r="R71" s="55">
        <v>32.53</v>
      </c>
      <c r="S71" s="52">
        <f>IF(AND(60*P71+R71&lt;254,P71&gt;0),INT(0.11193*(254-(60*P71+R71))^1.88),0)</f>
        <v>123</v>
      </c>
      <c r="T71" s="56">
        <f>SUM(E71,H71,J71,M71,O71,S71)</f>
        <v>1205</v>
      </c>
      <c r="U71" s="57">
        <f>D65</f>
        <v>4836</v>
      </c>
      <c r="V71" s="77">
        <f>B65</f>
        <v>0</v>
      </c>
      <c r="W71" s="58">
        <v>8</v>
      </c>
      <c r="X71" s="58">
        <v>39</v>
      </c>
      <c r="AB71" s="119"/>
      <c r="AC71" s="164"/>
      <c r="AD71" s="164"/>
      <c r="AE71" s="164"/>
      <c r="AF71" s="164"/>
    </row>
    <row r="72" spans="1:32" s="58" customFormat="1" ht="14.1" customHeight="1" thickBot="1">
      <c r="A72" s="59">
        <f>IF(T72&lt;&gt;0,+RANK(T72,T$12:T$120,0),0)</f>
        <v>0</v>
      </c>
      <c r="B72" s="60"/>
      <c r="C72" s="71"/>
      <c r="D72" s="100"/>
      <c r="E72" s="62">
        <f>IF(AND(D72&gt;0,D72&lt;12.7),INT(46.0849*(13-D72)^1.81),0)</f>
        <v>0</v>
      </c>
      <c r="F72" s="62"/>
      <c r="G72" s="61"/>
      <c r="H72" s="62">
        <f>IF(G72&lt;&gt;0,INT(1.84523*((G72*100)-75)^1.348),0)</f>
        <v>0</v>
      </c>
      <c r="I72" s="61"/>
      <c r="J72" s="62">
        <f>IF(I72&lt;&gt;0,INT(0.188807*((I72*100)-210)^1.41),0)</f>
        <v>0</v>
      </c>
      <c r="K72" s="62"/>
      <c r="L72" s="61"/>
      <c r="M72" s="62">
        <f>IF(AND(L72&gt;1.53,L72&lt;&gt;"N"),INT(56.0211*(L72-1.5)^1.05),0)</f>
        <v>0</v>
      </c>
      <c r="N72" s="61"/>
      <c r="O72" s="62">
        <f>IF(AND(N72&gt;8.15,N72&lt;&gt;"N"),INT(7.86*(N72-8)^1.1),0)</f>
        <v>0</v>
      </c>
      <c r="P72" s="63"/>
      <c r="Q72" s="64" t="s">
        <v>13</v>
      </c>
      <c r="R72" s="65"/>
      <c r="S72" s="62">
        <f>IF(AND(60*P72+R72&lt;254,P72&gt;0),INT(0.11193*(254-(60*P72+R72))^1.88),0)</f>
        <v>0</v>
      </c>
      <c r="T72" s="66">
        <f>SUM(E72,H72,J72,M72,O72,S72)</f>
        <v>0</v>
      </c>
      <c r="U72" s="57">
        <f>D65</f>
        <v>4836</v>
      </c>
      <c r="V72" s="77">
        <f>B65</f>
        <v>0</v>
      </c>
      <c r="W72" s="58">
        <v>8</v>
      </c>
      <c r="X72" s="58">
        <v>40</v>
      </c>
      <c r="AB72" s="119"/>
      <c r="AC72" s="164"/>
      <c r="AD72" s="164"/>
      <c r="AE72" s="164"/>
      <c r="AF72" s="164"/>
    </row>
    <row r="73" spans="1:32" ht="14.1" customHeight="1" thickBot="1">
      <c r="A73" s="67" t="s">
        <v>16</v>
      </c>
      <c r="B73" s="47"/>
      <c r="C73" s="68"/>
      <c r="D73" s="13">
        <f>LARGE(T76:T80,1)+LARGE(T76:T80,2)+LARGE(T76:T80,3)+LARGE(T76:T80,4)</f>
        <v>4597</v>
      </c>
      <c r="E73" s="12"/>
      <c r="F73" s="40"/>
      <c r="G73" s="5" t="s">
        <v>12</v>
      </c>
      <c r="H73" s="4"/>
      <c r="I73" s="4"/>
      <c r="J73" s="4"/>
      <c r="K73" s="35"/>
      <c r="L73" s="4"/>
      <c r="M73" s="4"/>
      <c r="N73" s="4"/>
      <c r="O73" s="4"/>
      <c r="P73" s="4"/>
      <c r="Q73" s="4"/>
      <c r="R73" s="6"/>
      <c r="S73" s="4"/>
      <c r="T73" s="82">
        <v>0</v>
      </c>
      <c r="U73" s="24">
        <f>D73</f>
        <v>4597</v>
      </c>
      <c r="V73" s="77"/>
      <c r="W73" s="58">
        <v>9</v>
      </c>
      <c r="Y73" s="24">
        <f>U73</f>
        <v>4597</v>
      </c>
    </row>
    <row r="74" spans="1:32" ht="14.1" customHeight="1">
      <c r="A74" s="83" t="s">
        <v>11</v>
      </c>
      <c r="B74" s="34" t="s">
        <v>15</v>
      </c>
      <c r="C74" s="84" t="s">
        <v>0</v>
      </c>
      <c r="D74" s="44" t="s">
        <v>1</v>
      </c>
      <c r="E74" s="26"/>
      <c r="F74" s="36"/>
      <c r="G74" s="25" t="s">
        <v>8</v>
      </c>
      <c r="H74" s="26"/>
      <c r="I74" s="25" t="s">
        <v>2</v>
      </c>
      <c r="J74" s="26"/>
      <c r="K74" s="36"/>
      <c r="L74" s="25" t="s">
        <v>9</v>
      </c>
      <c r="M74" s="26"/>
      <c r="N74" s="25" t="s">
        <v>3</v>
      </c>
      <c r="O74" s="26"/>
      <c r="P74" s="25" t="s">
        <v>4</v>
      </c>
      <c r="Q74" s="27"/>
      <c r="R74" s="27"/>
      <c r="S74" s="26"/>
      <c r="T74" s="21" t="s">
        <v>7</v>
      </c>
      <c r="U74" s="24">
        <f>D73</f>
        <v>4597</v>
      </c>
      <c r="V74" s="77"/>
      <c r="W74" s="58">
        <v>9</v>
      </c>
    </row>
    <row r="75" spans="1:32" ht="14.1" customHeight="1">
      <c r="A75" s="85"/>
      <c r="B75" s="113" t="s">
        <v>350</v>
      </c>
      <c r="C75" s="69"/>
      <c r="D75" s="45" t="s">
        <v>5</v>
      </c>
      <c r="E75" s="23" t="s">
        <v>6</v>
      </c>
      <c r="F75" s="37"/>
      <c r="G75" s="23" t="s">
        <v>5</v>
      </c>
      <c r="H75" s="23" t="s">
        <v>6</v>
      </c>
      <c r="I75" s="23" t="s">
        <v>5</v>
      </c>
      <c r="J75" s="23" t="s">
        <v>6</v>
      </c>
      <c r="K75" s="37"/>
      <c r="L75" s="23" t="s">
        <v>5</v>
      </c>
      <c r="M75" s="23" t="s">
        <v>6</v>
      </c>
      <c r="N75" s="23" t="s">
        <v>5</v>
      </c>
      <c r="O75" s="23" t="s">
        <v>6</v>
      </c>
      <c r="P75" s="30" t="s">
        <v>5</v>
      </c>
      <c r="Q75" s="31"/>
      <c r="R75" s="32"/>
      <c r="S75" s="23" t="s">
        <v>6</v>
      </c>
      <c r="T75" s="22"/>
      <c r="U75" s="24">
        <f>D73</f>
        <v>4597</v>
      </c>
      <c r="V75" s="77"/>
      <c r="W75" s="58">
        <v>9</v>
      </c>
    </row>
    <row r="76" spans="1:32" s="58" customFormat="1" ht="14.1" customHeight="1">
      <c r="A76" s="87">
        <f>IF(T76&lt;&gt;0,+RANK(T76,T$12:T$120,0),0)</f>
        <v>24</v>
      </c>
      <c r="B76" s="111" t="s">
        <v>372</v>
      </c>
      <c r="C76" s="70"/>
      <c r="D76" s="99">
        <v>9.6</v>
      </c>
      <c r="E76" s="52">
        <f>IF(AND(D76&gt;0,D76&lt;12.7),INT(46.0849*(13-D76)^1.81),0)</f>
        <v>422</v>
      </c>
      <c r="F76" s="52"/>
      <c r="G76" s="51"/>
      <c r="H76" s="52">
        <f>IF(G76&lt;&gt;0,INT(1.84523*((G76*100)-75)^1.348),0)</f>
        <v>0</v>
      </c>
      <c r="I76" s="51">
        <v>3.49</v>
      </c>
      <c r="J76" s="52">
        <f>IF(I76&lt;&gt;0,INT(0.188807*((I76*100)-210)^1.41),0)</f>
        <v>198</v>
      </c>
      <c r="K76" s="52"/>
      <c r="L76" s="51"/>
      <c r="M76" s="52">
        <f>IF(AND(L76&gt;1.53,L76&lt;&gt;"N"),INT(56.0211*(L76-1.5)^1.05),0)</f>
        <v>0</v>
      </c>
      <c r="N76" s="51">
        <v>26.85</v>
      </c>
      <c r="O76" s="52">
        <f>IF(AND(N76&gt;8.15,N76&lt;&gt;"N"),INT(7.86*(N76-8)^1.1),0)</f>
        <v>198</v>
      </c>
      <c r="P76" s="53">
        <v>3</v>
      </c>
      <c r="Q76" s="54"/>
      <c r="R76" s="55">
        <v>10.15</v>
      </c>
      <c r="S76" s="52">
        <f>IF(AND(60*P76+R76&lt;254,P76&gt;0),INT(0.11193*(254-(60*P76+R76))^1.88),0)</f>
        <v>277</v>
      </c>
      <c r="T76" s="56">
        <f>SUM(E76,H76,J76,M76,O76,S76)</f>
        <v>1095</v>
      </c>
      <c r="U76" s="57">
        <f>D73</f>
        <v>4597</v>
      </c>
      <c r="V76" s="77">
        <f>B73</f>
        <v>0</v>
      </c>
      <c r="W76" s="58">
        <v>9</v>
      </c>
      <c r="X76" s="58">
        <v>41</v>
      </c>
      <c r="AB76" s="119"/>
      <c r="AC76" s="164"/>
      <c r="AD76" s="164"/>
      <c r="AE76" s="164"/>
      <c r="AF76" s="164"/>
    </row>
    <row r="77" spans="1:32" s="58" customFormat="1" ht="14.1" customHeight="1">
      <c r="A77" s="49">
        <f>IF(T77&lt;&gt;0,+RANK(T77,T$12:T$120,0),0)</f>
        <v>54</v>
      </c>
      <c r="B77" s="111" t="s">
        <v>373</v>
      </c>
      <c r="C77" s="70"/>
      <c r="D77" s="99">
        <v>9.91</v>
      </c>
      <c r="E77" s="52">
        <f>IF(AND(D77&gt;0,D77&lt;12.7),INT(46.0849*(13-D77)^1.81),0)</f>
        <v>355</v>
      </c>
      <c r="F77" s="52"/>
      <c r="G77" s="51"/>
      <c r="H77" s="52">
        <f>IF(G77&lt;&gt;0,INT(1.84523*((G77*100)-75)^1.348),0)</f>
        <v>0</v>
      </c>
      <c r="I77" s="51">
        <v>3.21</v>
      </c>
      <c r="J77" s="52">
        <f>IF(I77&lt;&gt;0,INT(0.188807*((I77*100)-210)^1.41),0)</f>
        <v>144</v>
      </c>
      <c r="K77" s="52"/>
      <c r="L77" s="51"/>
      <c r="M77" s="52">
        <f>IF(AND(L77&gt;1.53,L77&lt;&gt;"N"),INT(56.0211*(L77-1.5)^1.05),0)</f>
        <v>0</v>
      </c>
      <c r="N77" s="51">
        <v>13.62</v>
      </c>
      <c r="O77" s="52">
        <f>IF(AND(N77&gt;8.15,N77&lt;&gt;"N"),INT(7.86*(N77-8)^1.1),0)</f>
        <v>52</v>
      </c>
      <c r="P77" s="53">
        <v>3</v>
      </c>
      <c r="Q77" s="54"/>
      <c r="R77" s="55">
        <v>36.06</v>
      </c>
      <c r="S77" s="52">
        <f>IF(AND(60*P77+R77&lt;254,P77&gt;0),INT(0.11193*(254-(60*P77+R77))^1.88),0)</f>
        <v>104</v>
      </c>
      <c r="T77" s="56">
        <f>SUM(E77,H77,J77,M77,O77,S77)</f>
        <v>655</v>
      </c>
      <c r="U77" s="57">
        <f>D73</f>
        <v>4597</v>
      </c>
      <c r="V77" s="77">
        <f>B73</f>
        <v>0</v>
      </c>
      <c r="W77" s="58">
        <v>9</v>
      </c>
      <c r="X77" s="58">
        <v>42</v>
      </c>
      <c r="AB77" s="119"/>
      <c r="AC77" s="164"/>
      <c r="AD77" s="164"/>
      <c r="AE77" s="164"/>
      <c r="AF77" s="164"/>
    </row>
    <row r="78" spans="1:32" s="58" customFormat="1" ht="14.1" customHeight="1">
      <c r="A78" s="49">
        <f>IF(T78&lt;&gt;0,+RANK(T78,T$12:T$120,0),0)</f>
        <v>57</v>
      </c>
      <c r="B78" s="111" t="s">
        <v>374</v>
      </c>
      <c r="C78" s="70"/>
      <c r="D78" s="99">
        <v>10.82</v>
      </c>
      <c r="E78" s="52">
        <f>IF(AND(D78&gt;0,D78&lt;12.7),INT(46.0849*(13-D78)^1.81),0)</f>
        <v>188</v>
      </c>
      <c r="F78" s="52"/>
      <c r="G78" s="51"/>
      <c r="H78" s="52">
        <f>IF(G78&lt;&gt;0,INT(1.84523*((G78*100)-75)^1.348),0)</f>
        <v>0</v>
      </c>
      <c r="I78" s="51">
        <v>2.5299999999999998</v>
      </c>
      <c r="J78" s="52">
        <f>IF(I78&lt;&gt;0,INT(0.188807*((I78*100)-210)^1.41),0)</f>
        <v>37</v>
      </c>
      <c r="K78" s="52"/>
      <c r="L78" s="51">
        <v>6.18</v>
      </c>
      <c r="M78" s="52">
        <f>IF(AND(L78&gt;1.53,L78&lt;&gt;"N"),INT(56.0211*(L78-1.5)^1.05),0)</f>
        <v>283</v>
      </c>
      <c r="N78" s="51"/>
      <c r="O78" s="52">
        <f>IF(AND(N78&gt;8.15,N78&lt;&gt;"N"),INT(7.86*(N78-8)^1.1),0)</f>
        <v>0</v>
      </c>
      <c r="P78" s="53">
        <v>3</v>
      </c>
      <c r="Q78" s="54"/>
      <c r="R78" s="55">
        <v>37.97</v>
      </c>
      <c r="S78" s="52">
        <f>IF(AND(60*P78+R78&lt;254,P78&gt;0),INT(0.11193*(254-(60*P78+R78))^1.88),0)</f>
        <v>94</v>
      </c>
      <c r="T78" s="56">
        <f>SUM(E78,H78,J78,M78,O78,S78)</f>
        <v>602</v>
      </c>
      <c r="U78" s="57">
        <f>D73</f>
        <v>4597</v>
      </c>
      <c r="V78" s="77">
        <f>B73</f>
        <v>0</v>
      </c>
      <c r="W78" s="58">
        <v>9</v>
      </c>
      <c r="X78" s="58">
        <v>43</v>
      </c>
      <c r="AB78" s="119"/>
      <c r="AC78" s="164"/>
      <c r="AD78" s="164"/>
      <c r="AE78" s="164"/>
      <c r="AF78" s="164"/>
    </row>
    <row r="79" spans="1:32" s="58" customFormat="1" ht="14.1" customHeight="1">
      <c r="A79" s="49">
        <f>IF(T79&lt;&gt;0,+RANK(T79,T$12:T$120,0),0)</f>
        <v>6</v>
      </c>
      <c r="B79" s="111" t="s">
        <v>370</v>
      </c>
      <c r="C79" s="70"/>
      <c r="D79" s="99">
        <v>8.99</v>
      </c>
      <c r="E79" s="52">
        <f>IF(AND(D79&gt;0,D79&lt;12.7),INT(46.0849*(13-D79)^1.81),0)</f>
        <v>569</v>
      </c>
      <c r="F79" s="52"/>
      <c r="G79" s="51">
        <v>1.29</v>
      </c>
      <c r="H79" s="52">
        <f>IF(G79&lt;&gt;0,INT(1.84523*((G79*100)-75)^1.348),0)</f>
        <v>399</v>
      </c>
      <c r="I79" s="51"/>
      <c r="J79" s="52">
        <f>IF(I79&lt;&gt;0,INT(0.188807*((I79*100)-210)^1.41),0)</f>
        <v>0</v>
      </c>
      <c r="K79" s="52"/>
      <c r="L79" s="51">
        <v>9.49</v>
      </c>
      <c r="M79" s="52">
        <f>IF(AND(L79&gt;1.53,L79&lt;&gt;"N"),INT(56.0211*(L79-1.5)^1.05),0)</f>
        <v>496</v>
      </c>
      <c r="N79" s="51"/>
      <c r="O79" s="52">
        <f>IF(AND(N79&gt;8.15,N79&lt;&gt;"N"),INT(7.86*(N79-8)^1.1),0)</f>
        <v>0</v>
      </c>
      <c r="P79" s="53">
        <v>3</v>
      </c>
      <c r="Q79" s="54"/>
      <c r="R79" s="55">
        <v>30.65</v>
      </c>
      <c r="S79" s="52">
        <f>IF(AND(60*P79+R79&lt;254,P79&gt;0),INT(0.11193*(254-(60*P79+R79))^1.88),0)</f>
        <v>133</v>
      </c>
      <c r="T79" s="56">
        <f>SUM(E79,H79,J79,M79,O79,S79)</f>
        <v>1597</v>
      </c>
      <c r="U79" s="57">
        <f>D73</f>
        <v>4597</v>
      </c>
      <c r="V79" s="77">
        <f>B73</f>
        <v>0</v>
      </c>
      <c r="W79" s="58">
        <v>9</v>
      </c>
      <c r="X79" s="58">
        <v>44</v>
      </c>
      <c r="AB79" s="119"/>
      <c r="AC79" s="164"/>
      <c r="AD79" s="164"/>
      <c r="AE79" s="164"/>
      <c r="AF79" s="164"/>
    </row>
    <row r="80" spans="1:32" s="58" customFormat="1" ht="14.1" customHeight="1" thickBot="1">
      <c r="A80" s="59">
        <f>IF(T80&lt;&gt;0,+RANK(T80,T$12:T$120,0),0)</f>
        <v>19</v>
      </c>
      <c r="B80" s="161" t="s">
        <v>371</v>
      </c>
      <c r="C80" s="71"/>
      <c r="D80" s="100">
        <v>9.7899999999999991</v>
      </c>
      <c r="E80" s="62">
        <f>IF(AND(D80&gt;0,D80&lt;12.7),INT(46.0849*(13-D80)^1.81),0)</f>
        <v>380</v>
      </c>
      <c r="F80" s="62"/>
      <c r="G80" s="61">
        <v>1.21</v>
      </c>
      <c r="H80" s="62">
        <f>IF(G80&lt;&gt;0,INT(1.84523*((G80*100)-75)^1.348),0)</f>
        <v>321</v>
      </c>
      <c r="I80" s="61"/>
      <c r="J80" s="62">
        <f>IF(I80&lt;&gt;0,INT(0.188807*((I80*100)-210)^1.41),0)</f>
        <v>0</v>
      </c>
      <c r="K80" s="62"/>
      <c r="L80" s="61">
        <v>6.41</v>
      </c>
      <c r="M80" s="62">
        <f>IF(AND(L80&gt;1.53,L80&lt;&gt;"N"),INT(56.0211*(L80-1.5)^1.05),0)</f>
        <v>297</v>
      </c>
      <c r="N80" s="61"/>
      <c r="O80" s="62">
        <f>IF(AND(N80&gt;8.15,N80&lt;&gt;"N"),INT(7.86*(N80-8)^1.1),0)</f>
        <v>0</v>
      </c>
      <c r="P80" s="63">
        <v>3</v>
      </c>
      <c r="Q80" s="64"/>
      <c r="R80" s="65">
        <v>13.23</v>
      </c>
      <c r="S80" s="62">
        <f>IF(AND(60*P80+R80&lt;254,P80&gt;0),INT(0.11193*(254-(60*P80+R80))^1.88),0)</f>
        <v>252</v>
      </c>
      <c r="T80" s="66">
        <f>SUM(E80,H80,J80,M80,O80,S80)</f>
        <v>1250</v>
      </c>
      <c r="U80" s="57">
        <f>D73</f>
        <v>4597</v>
      </c>
      <c r="V80" s="77">
        <f>B73</f>
        <v>0</v>
      </c>
      <c r="W80" s="58">
        <v>9</v>
      </c>
      <c r="X80" s="58">
        <v>45</v>
      </c>
      <c r="AB80" s="119"/>
      <c r="AC80" s="164"/>
      <c r="AD80" s="164"/>
      <c r="AE80" s="164"/>
      <c r="AF80" s="164"/>
    </row>
    <row r="81" spans="1:32" ht="14.1" customHeight="1" thickBot="1">
      <c r="A81" s="67" t="s">
        <v>16</v>
      </c>
      <c r="B81" s="47"/>
      <c r="C81" s="68"/>
      <c r="D81" s="13">
        <f>LARGE(T84:T88,1)+LARGE(T84:T88,2)+LARGE(T84:T88,3)+LARGE(T84:T88,4)</f>
        <v>5576</v>
      </c>
      <c r="E81" s="12"/>
      <c r="F81" s="40"/>
      <c r="G81" s="5" t="s">
        <v>12</v>
      </c>
      <c r="H81" s="4"/>
      <c r="I81" s="4"/>
      <c r="J81" s="4"/>
      <c r="K81" s="35"/>
      <c r="L81" s="4"/>
      <c r="M81" s="4"/>
      <c r="N81" s="4"/>
      <c r="O81" s="4"/>
      <c r="P81" s="4"/>
      <c r="Q81" s="4"/>
      <c r="R81" s="6"/>
      <c r="S81" s="4"/>
      <c r="T81" s="82">
        <v>0</v>
      </c>
      <c r="U81" s="24">
        <f>D81</f>
        <v>5576</v>
      </c>
      <c r="V81" s="77"/>
      <c r="W81" s="58">
        <v>10</v>
      </c>
      <c r="Y81" s="24">
        <f>U81</f>
        <v>5576</v>
      </c>
    </row>
    <row r="82" spans="1:32" ht="14.1" customHeight="1">
      <c r="A82" s="83" t="s">
        <v>11</v>
      </c>
      <c r="B82" s="34" t="s">
        <v>15</v>
      </c>
      <c r="C82" s="84" t="s">
        <v>0</v>
      </c>
      <c r="D82" s="44" t="s">
        <v>1</v>
      </c>
      <c r="E82" s="26"/>
      <c r="F82" s="36"/>
      <c r="G82" s="25" t="s">
        <v>8</v>
      </c>
      <c r="H82" s="26"/>
      <c r="I82" s="25" t="s">
        <v>2</v>
      </c>
      <c r="J82" s="26"/>
      <c r="K82" s="36"/>
      <c r="L82" s="25" t="s">
        <v>9</v>
      </c>
      <c r="M82" s="26"/>
      <c r="N82" s="25" t="s">
        <v>3</v>
      </c>
      <c r="O82" s="26"/>
      <c r="P82" s="25" t="s">
        <v>4</v>
      </c>
      <c r="Q82" s="27"/>
      <c r="R82" s="27"/>
      <c r="S82" s="26"/>
      <c r="T82" s="21" t="s">
        <v>7</v>
      </c>
      <c r="U82" s="24">
        <f>D81</f>
        <v>5576</v>
      </c>
      <c r="V82" s="77"/>
      <c r="W82" s="58">
        <v>10</v>
      </c>
    </row>
    <row r="83" spans="1:32" ht="14.1" customHeight="1">
      <c r="A83" s="85"/>
      <c r="B83" s="113" t="s">
        <v>336</v>
      </c>
      <c r="C83" s="69"/>
      <c r="D83" s="45" t="s">
        <v>5</v>
      </c>
      <c r="E83" s="23" t="s">
        <v>6</v>
      </c>
      <c r="F83" s="37"/>
      <c r="G83" s="23" t="s">
        <v>5</v>
      </c>
      <c r="H83" s="23" t="s">
        <v>6</v>
      </c>
      <c r="I83" s="23" t="s">
        <v>5</v>
      </c>
      <c r="J83" s="23" t="s">
        <v>6</v>
      </c>
      <c r="K83" s="37"/>
      <c r="L83" s="23" t="s">
        <v>5</v>
      </c>
      <c r="M83" s="23" t="s">
        <v>6</v>
      </c>
      <c r="N83" s="23" t="s">
        <v>5</v>
      </c>
      <c r="O83" s="23" t="s">
        <v>6</v>
      </c>
      <c r="P83" s="30" t="s">
        <v>5</v>
      </c>
      <c r="Q83" s="31"/>
      <c r="R83" s="32"/>
      <c r="S83" s="23" t="s">
        <v>6</v>
      </c>
      <c r="T83" s="22"/>
      <c r="U83" s="24">
        <f>D81</f>
        <v>5576</v>
      </c>
      <c r="V83" s="77"/>
      <c r="W83" s="58">
        <v>10</v>
      </c>
    </row>
    <row r="84" spans="1:32" s="58" customFormat="1" ht="14.1" customHeight="1">
      <c r="A84" s="87">
        <f>IF(T84&lt;&gt;0,+RANK(T84,T$12:T$120,0),0)</f>
        <v>17</v>
      </c>
      <c r="B84" s="111" t="s">
        <v>332</v>
      </c>
      <c r="C84" s="70"/>
      <c r="D84" s="99">
        <v>9.9600000000000009</v>
      </c>
      <c r="E84" s="52">
        <f>IF(AND(D84&gt;0,D84&lt;12.7),INT(46.0849*(13-D84)^1.81),0)</f>
        <v>344</v>
      </c>
      <c r="F84" s="52"/>
      <c r="G84" s="51">
        <v>1.29</v>
      </c>
      <c r="H84" s="52">
        <f>IF(G84&lt;&gt;0,INT(1.84523*((G84*100)-75)^1.348),0)</f>
        <v>399</v>
      </c>
      <c r="I84" s="51"/>
      <c r="J84" s="52">
        <f>IF(I84&lt;&gt;0,INT(0.188807*((I84*100)-210)^1.41),0)</f>
        <v>0</v>
      </c>
      <c r="K84" s="52"/>
      <c r="L84" s="51">
        <v>6.03</v>
      </c>
      <c r="M84" s="52">
        <f>IF(AND(L84&gt;1.53,L84&lt;&gt;"N"),INT(56.0211*(L84-1.5)^1.05),0)</f>
        <v>273</v>
      </c>
      <c r="N84" s="51"/>
      <c r="O84" s="52">
        <f>IF(AND(N84&gt;8.15,N84&lt;&gt;"N"),INT(7.86*(N84-8)^1.1),0)</f>
        <v>0</v>
      </c>
      <c r="P84" s="53">
        <v>3</v>
      </c>
      <c r="Q84" s="54" t="s">
        <v>13</v>
      </c>
      <c r="R84" s="55">
        <v>10.42</v>
      </c>
      <c r="S84" s="52">
        <f>IF(AND(60*P84+R84&lt;254,P84&gt;0),INT(0.11193*(254-(60*P84+R84))^1.88),0)</f>
        <v>274</v>
      </c>
      <c r="T84" s="56">
        <f>SUM(E84,H84,J84,M84,O84,S84)</f>
        <v>1290</v>
      </c>
      <c r="U84" s="57">
        <f>D81</f>
        <v>5576</v>
      </c>
      <c r="V84" s="77">
        <f>B81</f>
        <v>0</v>
      </c>
      <c r="W84" s="58">
        <v>10</v>
      </c>
      <c r="X84" s="58">
        <v>46</v>
      </c>
      <c r="AB84" s="119"/>
      <c r="AC84" s="164"/>
      <c r="AD84" s="164"/>
      <c r="AE84" s="164"/>
      <c r="AF84" s="164"/>
    </row>
    <row r="85" spans="1:32" s="58" customFormat="1" ht="14.1" customHeight="1">
      <c r="A85" s="49">
        <f>IF(T85&lt;&gt;0,+RANK(T85,T$12:T$120,0),0)</f>
        <v>44</v>
      </c>
      <c r="B85" s="111" t="s">
        <v>335</v>
      </c>
      <c r="C85" s="70"/>
      <c r="D85" s="99">
        <v>10.32</v>
      </c>
      <c r="E85" s="52">
        <f>IF(AND(D85&gt;0,D85&lt;12.7),INT(46.0849*(13-D85)^1.81),0)</f>
        <v>274</v>
      </c>
      <c r="F85" s="52"/>
      <c r="G85" s="51"/>
      <c r="H85" s="52">
        <f>IF(G85&lt;&gt;0,INT(1.84523*((G85*100)-75)^1.348),0)</f>
        <v>0</v>
      </c>
      <c r="I85" s="51">
        <v>0</v>
      </c>
      <c r="J85" s="52">
        <f>IF(I85&lt;&gt;0,INT(0.188807*((I85*100)-210)^1.41),0)</f>
        <v>0</v>
      </c>
      <c r="K85" s="52"/>
      <c r="L85" s="51">
        <v>6.34</v>
      </c>
      <c r="M85" s="52">
        <f>IF(AND(L85&gt;1.53,L85&lt;&gt;"N"),INT(56.0211*(L85-1.5)^1.05),0)</f>
        <v>293</v>
      </c>
      <c r="N85" s="51"/>
      <c r="O85" s="52">
        <f>IF(AND(N85&gt;8.15,N85&lt;&gt;"N"),INT(7.86*(N85-8)^1.1),0)</f>
        <v>0</v>
      </c>
      <c r="P85" s="53">
        <v>3</v>
      </c>
      <c r="Q85" s="54" t="s">
        <v>13</v>
      </c>
      <c r="R85" s="55">
        <v>21.07</v>
      </c>
      <c r="S85" s="52">
        <f>IF(AND(60*P85+R85&lt;254,P85&gt;0),INT(0.11193*(254-(60*P85+R85))^1.88),0)</f>
        <v>194</v>
      </c>
      <c r="T85" s="56">
        <f>SUM(E85,H85,J85,M85,O85,S85)</f>
        <v>761</v>
      </c>
      <c r="U85" s="57">
        <f>D81</f>
        <v>5576</v>
      </c>
      <c r="V85" s="77">
        <f>B81</f>
        <v>0</v>
      </c>
      <c r="W85" s="58">
        <v>10</v>
      </c>
      <c r="X85" s="58">
        <v>47</v>
      </c>
      <c r="AB85" s="119"/>
      <c r="AC85" s="164"/>
      <c r="AD85" s="164"/>
      <c r="AE85" s="164"/>
      <c r="AF85" s="164"/>
    </row>
    <row r="86" spans="1:32" s="58" customFormat="1" ht="14.1" customHeight="1">
      <c r="A86" s="49">
        <f>IF(T86&lt;&gt;0,+RANK(T86,T$12:T$120,0),0)</f>
        <v>2</v>
      </c>
      <c r="B86" s="111" t="s">
        <v>334</v>
      </c>
      <c r="C86" s="70"/>
      <c r="D86" s="99">
        <v>8.94</v>
      </c>
      <c r="E86" s="52">
        <f>IF(AND(D86&gt;0,D86&lt;12.7),INT(46.0849*(13-D86)^1.81),0)</f>
        <v>582</v>
      </c>
      <c r="F86" s="52"/>
      <c r="G86" s="51"/>
      <c r="H86" s="52">
        <f>IF(G86&lt;&gt;0,INT(1.84523*((G86*100)-75)^1.348),0)</f>
        <v>0</v>
      </c>
      <c r="I86" s="51">
        <v>4.5</v>
      </c>
      <c r="J86" s="52">
        <f>IF(I86&lt;&gt;0,INT(0.188807*((I86*100)-210)^1.41),0)</f>
        <v>428</v>
      </c>
      <c r="K86" s="52"/>
      <c r="L86" s="51"/>
      <c r="M86" s="52">
        <f>IF(AND(L86&gt;1.53,L86&lt;&gt;"N"),INT(56.0211*(L86-1.5)^1.05),0)</f>
        <v>0</v>
      </c>
      <c r="N86" s="51">
        <v>40.26</v>
      </c>
      <c r="O86" s="52">
        <f>IF(AND(N86&gt;8.15,N86&lt;&gt;"N"),INT(7.86*(N86-8)^1.1),0)</f>
        <v>358</v>
      </c>
      <c r="P86" s="53">
        <v>2</v>
      </c>
      <c r="Q86" s="54" t="s">
        <v>13</v>
      </c>
      <c r="R86" s="55">
        <v>40.07</v>
      </c>
      <c r="S86" s="52">
        <f>IF(AND(60*P86+R86&lt;254,P86&gt;0),INT(0.11193*(254-(60*P86+R86))^1.88),0)</f>
        <v>572</v>
      </c>
      <c r="T86" s="56">
        <f>SUM(E86,H86,J86,M86,O86,S86)</f>
        <v>1940</v>
      </c>
      <c r="U86" s="57">
        <f>D81</f>
        <v>5576</v>
      </c>
      <c r="V86" s="77">
        <f>B81</f>
        <v>0</v>
      </c>
      <c r="W86" s="58">
        <v>10</v>
      </c>
      <c r="X86" s="58">
        <v>48</v>
      </c>
      <c r="AB86" s="119"/>
      <c r="AC86" s="164"/>
      <c r="AD86" s="164"/>
      <c r="AE86" s="164"/>
      <c r="AF86" s="164"/>
    </row>
    <row r="87" spans="1:32" s="58" customFormat="1" ht="14.1" customHeight="1">
      <c r="A87" s="49">
        <f>IF(T87&lt;&gt;0,+RANK(T87,T$12:T$120,0),0)</f>
        <v>30</v>
      </c>
      <c r="B87" s="111" t="s">
        <v>333</v>
      </c>
      <c r="C87" s="70"/>
      <c r="D87" s="99">
        <v>9.7899999999999991</v>
      </c>
      <c r="E87" s="52">
        <f>IF(AND(D87&gt;0,D87&lt;12.7),INT(46.0849*(13-D87)^1.81),0)</f>
        <v>380</v>
      </c>
      <c r="F87" s="52"/>
      <c r="G87" s="51">
        <v>0</v>
      </c>
      <c r="H87" s="52">
        <f>IF(G87&lt;&gt;0,INT(1.84523*((G87*100)-75)^1.348),0)</f>
        <v>0</v>
      </c>
      <c r="I87" s="51"/>
      <c r="J87" s="52">
        <f>IF(I87&lt;&gt;0,INT(0.188807*((I87*100)-210)^1.41),0)</f>
        <v>0</v>
      </c>
      <c r="K87" s="52"/>
      <c r="L87" s="51"/>
      <c r="M87" s="52">
        <f>IF(AND(L87&gt;1.53,L87&lt;&gt;"N"),INT(56.0211*(L87-1.5)^1.05),0)</f>
        <v>0</v>
      </c>
      <c r="N87" s="51">
        <v>39.39</v>
      </c>
      <c r="O87" s="52">
        <f>IF(AND(N87&gt;8.15,N87&lt;&gt;"N"),INT(7.86*(N87-8)^1.1),0)</f>
        <v>348</v>
      </c>
      <c r="P87" s="53">
        <v>3</v>
      </c>
      <c r="Q87" s="54" t="s">
        <v>13</v>
      </c>
      <c r="R87" s="55">
        <v>9.2899999999999991</v>
      </c>
      <c r="S87" s="52">
        <f>IF(AND(60*P87+R87&lt;254,P87&gt;0),INT(0.11193*(254-(60*P87+R87))^1.88),0)</f>
        <v>284</v>
      </c>
      <c r="T87" s="56">
        <f>SUM(E87,H87,J87,M87,O87,S87)</f>
        <v>1012</v>
      </c>
      <c r="U87" s="57">
        <f>D81</f>
        <v>5576</v>
      </c>
      <c r="V87" s="77">
        <f>B81</f>
        <v>0</v>
      </c>
      <c r="W87" s="58">
        <v>10</v>
      </c>
      <c r="X87" s="58">
        <v>49</v>
      </c>
      <c r="AB87" s="119"/>
      <c r="AC87" s="164"/>
      <c r="AD87" s="164"/>
      <c r="AE87" s="164"/>
      <c r="AF87" s="164"/>
    </row>
    <row r="88" spans="1:32" s="58" customFormat="1" ht="14.1" customHeight="1" thickBot="1">
      <c r="A88" s="59">
        <f>IF(T88&lt;&gt;0,+RANK(T88,T$12:T$120,0),0)</f>
        <v>12</v>
      </c>
      <c r="B88" s="161" t="s">
        <v>389</v>
      </c>
      <c r="C88" s="71"/>
      <c r="D88" s="100">
        <v>9.17</v>
      </c>
      <c r="E88" s="62">
        <f>IF(AND(D88&gt;0,D88&lt;12.7),INT(46.0849*(13-D88)^1.81),0)</f>
        <v>523</v>
      </c>
      <c r="F88" s="62"/>
      <c r="G88" s="61">
        <v>1.29</v>
      </c>
      <c r="H88" s="62">
        <f>IF(G88&lt;&gt;0,INT(1.84523*((G88*100)-75)^1.348),0)</f>
        <v>399</v>
      </c>
      <c r="I88" s="61"/>
      <c r="J88" s="62">
        <f>IF(I88&lt;&gt;0,INT(0.188807*((I88*100)-210)^1.41),0)</f>
        <v>0</v>
      </c>
      <c r="K88" s="62"/>
      <c r="L88" s="61"/>
      <c r="M88" s="62">
        <f>IF(AND(L88&gt;1.53,L88&lt;&gt;"N"),INT(56.0211*(L88-1.5)^1.05),0)</f>
        <v>0</v>
      </c>
      <c r="N88" s="61">
        <v>31.02</v>
      </c>
      <c r="O88" s="62">
        <f>IF(AND(N88&gt;8.15,N88&lt;&gt;"N"),INT(7.86*(N88-8)^1.1),0)</f>
        <v>247</v>
      </c>
      <c r="P88" s="63">
        <v>3</v>
      </c>
      <c r="Q88" s="64" t="s">
        <v>13</v>
      </c>
      <c r="R88" s="65">
        <v>25.53</v>
      </c>
      <c r="S88" s="62">
        <f>IF(AND(60*P88+R88&lt;254,P88&gt;0),INT(0.11193*(254-(60*P88+R88))^1.88),0)</f>
        <v>165</v>
      </c>
      <c r="T88" s="66">
        <f>SUM(E88,H88,J88,M88,O88,S88)</f>
        <v>1334</v>
      </c>
      <c r="U88" s="57">
        <f>D81</f>
        <v>5576</v>
      </c>
      <c r="V88" s="77">
        <f>B81</f>
        <v>0</v>
      </c>
      <c r="W88" s="58">
        <v>10</v>
      </c>
      <c r="X88" s="58">
        <v>50</v>
      </c>
      <c r="AB88" s="119"/>
      <c r="AC88" s="164"/>
      <c r="AD88" s="164"/>
      <c r="AE88" s="164"/>
      <c r="AF88" s="164"/>
    </row>
    <row r="89" spans="1:32" ht="14.1" customHeight="1" thickBot="1">
      <c r="A89" s="67" t="s">
        <v>16</v>
      </c>
      <c r="B89" s="47"/>
      <c r="C89" s="68"/>
      <c r="D89" s="13">
        <f>LARGE(T92:T96,1)+LARGE(T92:T96,2)+LARGE(T92:T96,3)+LARGE(T92:T96,4)</f>
        <v>4228</v>
      </c>
      <c r="E89" s="12"/>
      <c r="F89" s="40"/>
      <c r="G89" s="5" t="s">
        <v>12</v>
      </c>
      <c r="H89" s="4"/>
      <c r="I89" s="4"/>
      <c r="J89" s="4"/>
      <c r="K89" s="35"/>
      <c r="L89" s="4"/>
      <c r="M89" s="4"/>
      <c r="N89" s="4"/>
      <c r="O89" s="4"/>
      <c r="P89" s="4"/>
      <c r="Q89" s="4"/>
      <c r="R89" s="6"/>
      <c r="S89" s="4"/>
      <c r="T89" s="82">
        <v>0</v>
      </c>
      <c r="U89" s="24">
        <f>D89</f>
        <v>4228</v>
      </c>
      <c r="V89" s="77"/>
      <c r="W89" s="58">
        <v>11</v>
      </c>
      <c r="Y89" s="24">
        <f>U89</f>
        <v>4228</v>
      </c>
    </row>
    <row r="90" spans="1:32" ht="14.1" customHeight="1">
      <c r="A90" s="83" t="s">
        <v>11</v>
      </c>
      <c r="B90" s="34" t="s">
        <v>15</v>
      </c>
      <c r="C90" s="84" t="s">
        <v>0</v>
      </c>
      <c r="D90" s="44" t="s">
        <v>1</v>
      </c>
      <c r="E90" s="26"/>
      <c r="F90" s="36"/>
      <c r="G90" s="25" t="s">
        <v>8</v>
      </c>
      <c r="H90" s="26"/>
      <c r="I90" s="25" t="s">
        <v>2</v>
      </c>
      <c r="J90" s="26"/>
      <c r="K90" s="36"/>
      <c r="L90" s="25" t="s">
        <v>9</v>
      </c>
      <c r="M90" s="26"/>
      <c r="N90" s="25" t="s">
        <v>3</v>
      </c>
      <c r="O90" s="26"/>
      <c r="P90" s="25" t="s">
        <v>4</v>
      </c>
      <c r="Q90" s="27"/>
      <c r="R90" s="27"/>
      <c r="S90" s="26"/>
      <c r="T90" s="21" t="s">
        <v>7</v>
      </c>
      <c r="U90" s="24">
        <f>D89</f>
        <v>4228</v>
      </c>
      <c r="V90" s="77"/>
      <c r="W90" s="58">
        <v>11</v>
      </c>
    </row>
    <row r="91" spans="1:32" ht="14.1" customHeight="1">
      <c r="A91" s="85"/>
      <c r="B91" s="113" t="s">
        <v>34</v>
      </c>
      <c r="C91" s="69"/>
      <c r="D91" s="45" t="s">
        <v>5</v>
      </c>
      <c r="E91" s="23" t="s">
        <v>6</v>
      </c>
      <c r="F91" s="37"/>
      <c r="G91" s="23" t="s">
        <v>5</v>
      </c>
      <c r="H91" s="23" t="s">
        <v>6</v>
      </c>
      <c r="I91" s="23" t="s">
        <v>5</v>
      </c>
      <c r="J91" s="23" t="s">
        <v>6</v>
      </c>
      <c r="K91" s="37"/>
      <c r="L91" s="23" t="s">
        <v>5</v>
      </c>
      <c r="M91" s="23" t="s">
        <v>6</v>
      </c>
      <c r="N91" s="23" t="s">
        <v>5</v>
      </c>
      <c r="O91" s="23" t="s">
        <v>6</v>
      </c>
      <c r="P91" s="30" t="s">
        <v>5</v>
      </c>
      <c r="Q91" s="31"/>
      <c r="R91" s="32"/>
      <c r="S91" s="23" t="s">
        <v>6</v>
      </c>
      <c r="T91" s="22"/>
      <c r="U91" s="24">
        <f>D89</f>
        <v>4228</v>
      </c>
      <c r="V91" s="77"/>
      <c r="W91" s="58">
        <v>11</v>
      </c>
    </row>
    <row r="92" spans="1:32" s="58" customFormat="1" ht="14.1" customHeight="1">
      <c r="A92" s="87">
        <f>IF(T92&lt;&gt;0,+RANK(T92,T$12:T$120,0),0)</f>
        <v>16</v>
      </c>
      <c r="B92" s="111" t="s">
        <v>283</v>
      </c>
      <c r="C92" s="70"/>
      <c r="D92" s="99">
        <v>9.49</v>
      </c>
      <c r="E92" s="52">
        <f>IF(AND(D92&gt;0,D92&lt;12.7),INT(46.0849*(13-D92)^1.81),0)</f>
        <v>447</v>
      </c>
      <c r="F92" s="52"/>
      <c r="G92" s="51">
        <v>1.41</v>
      </c>
      <c r="H92" s="52">
        <f>IF(G92&lt;&gt;0,INT(1.84523*((G92*100)-75)^1.348),0)</f>
        <v>523</v>
      </c>
      <c r="I92" s="51"/>
      <c r="J92" s="52">
        <f>IF(I92&lt;&gt;0,INT(0.188807*((I92*100)-210)^1.41),0)</f>
        <v>0</v>
      </c>
      <c r="K92" s="52"/>
      <c r="L92" s="51"/>
      <c r="M92" s="52">
        <f>IF(AND(L92&gt;1.53,L92&lt;&gt;"N"),INT(56.0211*(L92-1.5)^1.05),0)</f>
        <v>0</v>
      </c>
      <c r="N92" s="51">
        <v>30.38</v>
      </c>
      <c r="O92" s="52">
        <f>IF(AND(N92&gt;8.15,N92&lt;&gt;"N"),INT(7.86*(N92-8)^1.1),0)</f>
        <v>240</v>
      </c>
      <c r="P92" s="53">
        <v>3</v>
      </c>
      <c r="Q92" s="54" t="s">
        <v>13</v>
      </c>
      <c r="R92" s="55">
        <v>39.770000000000003</v>
      </c>
      <c r="S92" s="52">
        <f>IF(AND(60*P92+R92&lt;254,P92&gt;0),INT(0.11193*(254-(60*P92+R92))^1.88),0)</f>
        <v>85</v>
      </c>
      <c r="T92" s="56">
        <f>SUM(E92,H92,J92,M92,O92,S92)</f>
        <v>1295</v>
      </c>
      <c r="U92" s="57">
        <f>D89</f>
        <v>4228</v>
      </c>
      <c r="V92" s="77">
        <f>B89</f>
        <v>0</v>
      </c>
      <c r="W92" s="58">
        <v>11</v>
      </c>
      <c r="X92" s="58">
        <v>51</v>
      </c>
      <c r="AB92" s="119"/>
      <c r="AC92" s="164"/>
      <c r="AD92" s="164"/>
      <c r="AE92" s="164"/>
      <c r="AF92" s="164"/>
    </row>
    <row r="93" spans="1:32" s="58" customFormat="1" ht="14.1" customHeight="1">
      <c r="A93" s="49">
        <f>IF(T93&lt;&gt;0,+RANK(T93,T$12:T$120,0),0)</f>
        <v>27</v>
      </c>
      <c r="B93" s="111" t="s">
        <v>284</v>
      </c>
      <c r="C93" s="70"/>
      <c r="D93" s="99">
        <v>10.08</v>
      </c>
      <c r="E93" s="52">
        <f>IF(AND(D93&gt;0,D93&lt;12.7),INT(46.0849*(13-D93)^1.81),0)</f>
        <v>320</v>
      </c>
      <c r="F93" s="52"/>
      <c r="G93" s="51">
        <v>1.25</v>
      </c>
      <c r="H93" s="52">
        <f>IF(G93&lt;&gt;0,INT(1.84523*((G93*100)-75)^1.348),0)</f>
        <v>359</v>
      </c>
      <c r="I93" s="51"/>
      <c r="J93" s="52">
        <f>IF(I93&lt;&gt;0,INT(0.188807*((I93*100)-210)^1.41),0)</f>
        <v>0</v>
      </c>
      <c r="K93" s="52"/>
      <c r="L93" s="51"/>
      <c r="M93" s="52">
        <f>IF(AND(L93&gt;1.53,L93&lt;&gt;"N"),INT(56.0211*(L93-1.5)^1.05),0)</f>
        <v>0</v>
      </c>
      <c r="N93" s="51">
        <v>28.03</v>
      </c>
      <c r="O93" s="52">
        <f>IF(AND(N93&gt;8.15,N93&lt;&gt;"N"),INT(7.86*(N93-8)^1.1),0)</f>
        <v>212</v>
      </c>
      <c r="P93" s="53">
        <v>3</v>
      </c>
      <c r="Q93" s="54" t="s">
        <v>13</v>
      </c>
      <c r="R93" s="55">
        <v>25.27</v>
      </c>
      <c r="S93" s="52">
        <f>IF(AND(60*P93+R93&lt;254,P93&gt;0),INT(0.11193*(254-(60*P93+R93))^1.88),0)</f>
        <v>166</v>
      </c>
      <c r="T93" s="56">
        <f>SUM(E93,H93,J93,M93,O93,S93)</f>
        <v>1057</v>
      </c>
      <c r="U93" s="57">
        <f>D89</f>
        <v>4228</v>
      </c>
      <c r="V93" s="77">
        <f>B89</f>
        <v>0</v>
      </c>
      <c r="W93" s="58">
        <v>11</v>
      </c>
      <c r="X93" s="58">
        <v>52</v>
      </c>
      <c r="AB93" s="119"/>
      <c r="AC93" s="164"/>
      <c r="AD93" s="164"/>
      <c r="AE93" s="164"/>
      <c r="AF93" s="164"/>
    </row>
    <row r="94" spans="1:32" s="58" customFormat="1" ht="14.1" customHeight="1">
      <c r="A94" s="49">
        <f>IF(T94&lt;&gt;0,+RANK(T94,T$12:T$120,0),0)</f>
        <v>21</v>
      </c>
      <c r="B94" s="111" t="s">
        <v>285</v>
      </c>
      <c r="C94" s="70"/>
      <c r="D94" s="99">
        <v>9.36</v>
      </c>
      <c r="E94" s="52">
        <f>IF(AND(D94&gt;0,D94&lt;12.7),INT(46.0849*(13-D94)^1.81),0)</f>
        <v>477</v>
      </c>
      <c r="F94" s="52"/>
      <c r="G94" s="51"/>
      <c r="H94" s="52">
        <f>IF(G94&lt;&gt;0,INT(1.84523*((G94*100)-75)^1.348),0)</f>
        <v>0</v>
      </c>
      <c r="I94" s="51">
        <v>3.68</v>
      </c>
      <c r="J94" s="52">
        <f>IF(I94&lt;&gt;0,INT(0.188807*((I94*100)-210)^1.41),0)</f>
        <v>237</v>
      </c>
      <c r="K94" s="52"/>
      <c r="L94" s="51">
        <v>5.12</v>
      </c>
      <c r="M94" s="52">
        <f>IF(AND(L94&gt;1.53,L94&lt;&gt;"N"),INT(56.0211*(L94-1.5)^1.05),0)</f>
        <v>216</v>
      </c>
      <c r="N94" s="51"/>
      <c r="O94" s="52">
        <f>IF(AND(N94&gt;8.15,N94&lt;&gt;"N"),INT(7.86*(N94-8)^1.1),0)</f>
        <v>0</v>
      </c>
      <c r="P94" s="53">
        <v>3</v>
      </c>
      <c r="Q94" s="54" t="s">
        <v>13</v>
      </c>
      <c r="R94" s="55">
        <v>17.25</v>
      </c>
      <c r="S94" s="52">
        <f>IF(AND(60*P94+R94&lt;254,P94&gt;0),INT(0.11193*(254-(60*P94+R94))^1.88),0)</f>
        <v>222</v>
      </c>
      <c r="T94" s="56">
        <f>SUM(E94,H94,J94,M94,O94,S94)</f>
        <v>1152</v>
      </c>
      <c r="U94" s="57">
        <f>D89</f>
        <v>4228</v>
      </c>
      <c r="V94" s="77">
        <f>B89</f>
        <v>0</v>
      </c>
      <c r="W94" s="58">
        <v>11</v>
      </c>
      <c r="X94" s="58">
        <v>53</v>
      </c>
      <c r="AB94" s="119"/>
      <c r="AC94" s="164"/>
      <c r="AD94" s="164"/>
      <c r="AE94" s="164"/>
      <c r="AF94" s="164"/>
    </row>
    <row r="95" spans="1:32" s="58" customFormat="1" ht="14.1" customHeight="1">
      <c r="A95" s="49">
        <f>IF(T95&lt;&gt;0,+RANK(T95,T$12:T$120,0),0)</f>
        <v>46</v>
      </c>
      <c r="B95" s="111" t="s">
        <v>384</v>
      </c>
      <c r="C95" s="70"/>
      <c r="D95" s="99">
        <v>10.31</v>
      </c>
      <c r="E95" s="52">
        <f>IF(AND(D95&gt;0,D95&lt;12.7),INT(46.0849*(13-D95)^1.81),0)</f>
        <v>276</v>
      </c>
      <c r="F95" s="52"/>
      <c r="G95" s="51"/>
      <c r="H95" s="52">
        <f>IF(G95&lt;&gt;0,INT(1.84523*((G95*100)-75)^1.348),0)</f>
        <v>0</v>
      </c>
      <c r="I95" s="51">
        <v>3</v>
      </c>
      <c r="J95" s="52">
        <f>IF(I95&lt;&gt;0,INT(0.188807*((I95*100)-210)^1.41),0)</f>
        <v>107</v>
      </c>
      <c r="K95" s="52"/>
      <c r="L95" s="51">
        <v>5.45</v>
      </c>
      <c r="M95" s="52">
        <f>IF(AND(L95&gt;1.53,L95&lt;&gt;"N"),INT(56.0211*(L95-1.5)^1.05),0)</f>
        <v>237</v>
      </c>
      <c r="N95" s="51"/>
      <c r="O95" s="52">
        <f>IF(AND(N95&gt;8.15,N95&lt;&gt;"N"),INT(7.86*(N95-8)^1.1),0)</f>
        <v>0</v>
      </c>
      <c r="P95" s="53">
        <v>3</v>
      </c>
      <c r="Q95" s="54" t="s">
        <v>13</v>
      </c>
      <c r="R95" s="55">
        <v>36.020000000000003</v>
      </c>
      <c r="S95" s="52">
        <f>IF(AND(60*P95+R95&lt;254,P95&gt;0),INT(0.11193*(254-(60*P95+R95))^1.88),0)</f>
        <v>104</v>
      </c>
      <c r="T95" s="56">
        <f>SUM(E95,H95,J95,M95,O95,S95)</f>
        <v>724</v>
      </c>
      <c r="U95" s="57">
        <f>D89</f>
        <v>4228</v>
      </c>
      <c r="V95" s="77">
        <f>B89</f>
        <v>0</v>
      </c>
      <c r="W95" s="58">
        <v>11</v>
      </c>
      <c r="X95" s="58">
        <v>54</v>
      </c>
      <c r="AB95" s="119"/>
      <c r="AC95" s="164"/>
      <c r="AD95" s="164"/>
      <c r="AE95" s="164"/>
      <c r="AF95" s="164"/>
    </row>
    <row r="96" spans="1:32" s="58" customFormat="1" ht="14.1" customHeight="1" thickBot="1">
      <c r="A96" s="59">
        <f>IF(T96&lt;&gt;0,+RANK(T96,T$12:T$120,0),0)</f>
        <v>65</v>
      </c>
      <c r="B96" s="161" t="s">
        <v>286</v>
      </c>
      <c r="C96" s="71"/>
      <c r="D96" s="100">
        <v>11.31</v>
      </c>
      <c r="E96" s="62">
        <f>IF(AND(D96&gt;0,D96&lt;12.7),INT(46.0849*(13-D96)^1.81),0)</f>
        <v>119</v>
      </c>
      <c r="F96" s="62"/>
      <c r="G96" s="61"/>
      <c r="H96" s="62">
        <f>IF(G96&lt;&gt;0,INT(1.84523*((G96*100)-75)^1.348),0)</f>
        <v>0</v>
      </c>
      <c r="I96" s="61">
        <v>2.64</v>
      </c>
      <c r="J96" s="62">
        <f>IF(I96&lt;&gt;0,INT(0.188807*((I96*100)-210)^1.41),0)</f>
        <v>52</v>
      </c>
      <c r="K96" s="62"/>
      <c r="L96" s="61">
        <v>4.71</v>
      </c>
      <c r="M96" s="62">
        <f>IF(AND(L96&gt;1.53,L96&lt;&gt;"N"),INT(56.0211*(L96-1.5)^1.05),0)</f>
        <v>190</v>
      </c>
      <c r="N96" s="61"/>
      <c r="O96" s="62">
        <f>IF(AND(N96&gt;8.15,N96&lt;&gt;"N"),INT(7.86*(N96-8)^1.1),0)</f>
        <v>0</v>
      </c>
      <c r="P96" s="63">
        <v>4</v>
      </c>
      <c r="Q96" s="64" t="s">
        <v>13</v>
      </c>
      <c r="R96" s="65">
        <v>1.01</v>
      </c>
      <c r="S96" s="62">
        <f>IF(AND(60*P96+R96&lt;254,P96&gt;0),INT(0.11193*(254-(60*P96+R96))^1.88),0)</f>
        <v>13</v>
      </c>
      <c r="T96" s="66">
        <f>SUM(E96,H96,J96,M96,O96,S96)</f>
        <v>374</v>
      </c>
      <c r="U96" s="57">
        <f>D89</f>
        <v>4228</v>
      </c>
      <c r="V96" s="77">
        <f>B89</f>
        <v>0</v>
      </c>
      <c r="W96" s="58">
        <v>11</v>
      </c>
      <c r="X96" s="58">
        <v>55</v>
      </c>
      <c r="AB96" s="119"/>
      <c r="AC96" s="164"/>
      <c r="AD96" s="164"/>
      <c r="AE96" s="164"/>
      <c r="AF96" s="164"/>
    </row>
    <row r="97" spans="1:32" ht="14.1" customHeight="1" thickBot="1">
      <c r="A97" s="67" t="s">
        <v>16</v>
      </c>
      <c r="B97" s="48"/>
      <c r="C97" s="68"/>
      <c r="D97" s="13">
        <f>LARGE(T100:T104,1)+LARGE(T100:T104,2)+LARGE(T100:T104,3)+LARGE(T100:T104,4)</f>
        <v>3658</v>
      </c>
      <c r="E97" s="12"/>
      <c r="F97" s="40"/>
      <c r="G97" s="5" t="s">
        <v>12</v>
      </c>
      <c r="H97" s="4"/>
      <c r="I97" s="4"/>
      <c r="J97" s="4"/>
      <c r="K97" s="35"/>
      <c r="L97" s="4"/>
      <c r="M97" s="4"/>
      <c r="N97" s="4"/>
      <c r="O97" s="4"/>
      <c r="P97" s="4"/>
      <c r="Q97" s="4"/>
      <c r="R97" s="6"/>
      <c r="S97" s="4"/>
      <c r="T97" s="82">
        <v>0</v>
      </c>
      <c r="U97" s="24">
        <f>D97</f>
        <v>3658</v>
      </c>
      <c r="V97" s="77"/>
      <c r="W97" s="58">
        <v>12</v>
      </c>
      <c r="Y97" s="24">
        <f>U97</f>
        <v>3658</v>
      </c>
    </row>
    <row r="98" spans="1:32" ht="14.1" customHeight="1">
      <c r="A98" s="83" t="s">
        <v>11</v>
      </c>
      <c r="B98" s="34" t="s">
        <v>15</v>
      </c>
      <c r="C98" s="84" t="s">
        <v>0</v>
      </c>
      <c r="D98" s="44" t="s">
        <v>1</v>
      </c>
      <c r="E98" s="26"/>
      <c r="F98" s="36"/>
      <c r="G98" s="25" t="s">
        <v>8</v>
      </c>
      <c r="H98" s="26"/>
      <c r="I98" s="25" t="s">
        <v>2</v>
      </c>
      <c r="J98" s="26"/>
      <c r="K98" s="36"/>
      <c r="L98" s="25" t="s">
        <v>9</v>
      </c>
      <c r="M98" s="26"/>
      <c r="N98" s="25" t="s">
        <v>3</v>
      </c>
      <c r="O98" s="26"/>
      <c r="P98" s="25" t="s">
        <v>4</v>
      </c>
      <c r="Q98" s="27"/>
      <c r="R98" s="27"/>
      <c r="S98" s="26"/>
      <c r="T98" s="21" t="s">
        <v>7</v>
      </c>
      <c r="U98" s="24">
        <f>D97</f>
        <v>3658</v>
      </c>
      <c r="V98" s="77"/>
      <c r="W98" s="58">
        <v>12</v>
      </c>
    </row>
    <row r="99" spans="1:32" ht="14.1" customHeight="1">
      <c r="A99" s="85"/>
      <c r="B99" s="113" t="s">
        <v>114</v>
      </c>
      <c r="C99" s="69"/>
      <c r="D99" s="45" t="s">
        <v>5</v>
      </c>
      <c r="E99" s="23" t="s">
        <v>6</v>
      </c>
      <c r="F99" s="37"/>
      <c r="G99" s="23" t="s">
        <v>5</v>
      </c>
      <c r="H99" s="23" t="s">
        <v>6</v>
      </c>
      <c r="I99" s="23" t="s">
        <v>5</v>
      </c>
      <c r="J99" s="23" t="s">
        <v>6</v>
      </c>
      <c r="K99" s="37"/>
      <c r="L99" s="23" t="s">
        <v>5</v>
      </c>
      <c r="M99" s="23" t="s">
        <v>6</v>
      </c>
      <c r="N99" s="23" t="s">
        <v>5</v>
      </c>
      <c r="O99" s="23" t="s">
        <v>6</v>
      </c>
      <c r="P99" s="30" t="s">
        <v>5</v>
      </c>
      <c r="Q99" s="31"/>
      <c r="R99" s="32"/>
      <c r="S99" s="23" t="s">
        <v>6</v>
      </c>
      <c r="T99" s="22"/>
      <c r="U99" s="24">
        <f>D97</f>
        <v>3658</v>
      </c>
      <c r="V99" s="77"/>
      <c r="W99" s="58">
        <v>12</v>
      </c>
    </row>
    <row r="100" spans="1:32" s="58" customFormat="1" ht="14.1" customHeight="1">
      <c r="A100" s="87">
        <f>IF(T100&lt;&gt;0,+RANK(T100,T$12:T$120,0),0)</f>
        <v>52</v>
      </c>
      <c r="B100" s="114" t="s">
        <v>347</v>
      </c>
      <c r="C100" s="70"/>
      <c r="D100" s="99">
        <v>10.69</v>
      </c>
      <c r="E100" s="52">
        <f>IF(AND(D100&gt;0,D100&lt;12.7),INT(46.0849*(13-D100)^1.81),0)</f>
        <v>209</v>
      </c>
      <c r="F100" s="52"/>
      <c r="G100" s="51"/>
      <c r="H100" s="52">
        <f>IF(G100&lt;&gt;0,INT(1.84523*((G100*100)-75)^1.348),0)</f>
        <v>0</v>
      </c>
      <c r="I100" s="51">
        <v>3.06</v>
      </c>
      <c r="J100" s="52">
        <f>IF(I100&lt;&gt;0,INT(0.188807*((I100*100)-210)^1.41),0)</f>
        <v>117</v>
      </c>
      <c r="K100" s="52"/>
      <c r="L100" s="51">
        <v>6.11</v>
      </c>
      <c r="M100" s="52">
        <f>IF(AND(L100&gt;1.53,L100&lt;&gt;"N"),INT(56.0211*(L100-1.5)^1.05),0)</f>
        <v>278</v>
      </c>
      <c r="N100" s="51"/>
      <c r="O100" s="52">
        <f>IF(AND(N100&gt;8.15,N100&lt;&gt;"N"),INT(7.86*(N100-8)^1.1),0)</f>
        <v>0</v>
      </c>
      <c r="P100" s="53">
        <v>3</v>
      </c>
      <c r="Q100" s="54" t="s">
        <v>13</v>
      </c>
      <c r="R100" s="55">
        <v>45.17</v>
      </c>
      <c r="S100" s="52">
        <f>IF(AND(60*P100+R100&lt;254,P100&gt;0),INT(0.11193*(254-(60*P100+R100))^1.88),0)</f>
        <v>62</v>
      </c>
      <c r="T100" s="56">
        <f>SUM(E100,H100,J100,M100,O100,S100)</f>
        <v>666</v>
      </c>
      <c r="U100" s="57">
        <f>D97</f>
        <v>3658</v>
      </c>
      <c r="V100" s="77">
        <f>B97</f>
        <v>0</v>
      </c>
      <c r="W100" s="58">
        <v>12</v>
      </c>
      <c r="X100" s="58">
        <v>56</v>
      </c>
      <c r="AB100" s="119"/>
      <c r="AC100" s="164"/>
      <c r="AD100" s="164"/>
      <c r="AE100" s="164"/>
      <c r="AF100" s="164"/>
    </row>
    <row r="101" spans="1:32" s="58" customFormat="1" ht="14.1" customHeight="1">
      <c r="A101" s="49">
        <f>IF(T101&lt;&gt;0,+RANK(T101,T$12:T$120,0),0)</f>
        <v>41</v>
      </c>
      <c r="B101" s="114" t="s">
        <v>348</v>
      </c>
      <c r="C101" s="70"/>
      <c r="D101" s="99">
        <v>10.050000000000001</v>
      </c>
      <c r="E101" s="52">
        <f>IF(AND(D101&gt;0,D101&lt;12.7),INT(46.0849*(13-D101)^1.81),0)</f>
        <v>326</v>
      </c>
      <c r="F101" s="52"/>
      <c r="G101" s="51"/>
      <c r="H101" s="52">
        <f>IF(G101&lt;&gt;0,INT(1.84523*((G101*100)-75)^1.348),0)</f>
        <v>0</v>
      </c>
      <c r="I101" s="51">
        <v>3.04</v>
      </c>
      <c r="J101" s="52">
        <f>IF(I101&lt;&gt;0,INT(0.188807*((I101*100)-210)^1.41),0)</f>
        <v>114</v>
      </c>
      <c r="K101" s="52"/>
      <c r="L101" s="51">
        <v>3.89</v>
      </c>
      <c r="M101" s="52">
        <f>IF(AND(L101&gt;1.53,L101&lt;&gt;"N"),INT(56.0211*(L101-1.5)^1.05),0)</f>
        <v>139</v>
      </c>
      <c r="N101" s="51"/>
      <c r="O101" s="52">
        <f>IF(AND(N101&gt;8.15,N101&lt;&gt;"N"),INT(7.86*(N101-8)^1.1),0)</f>
        <v>0</v>
      </c>
      <c r="P101" s="53">
        <v>3</v>
      </c>
      <c r="Q101" s="54" t="s">
        <v>13</v>
      </c>
      <c r="R101" s="55">
        <v>19.57</v>
      </c>
      <c r="S101" s="52">
        <f>IF(AND(60*P101+R101&lt;254,P101&gt;0),INT(0.11193*(254-(60*P101+R101))^1.88),0)</f>
        <v>205</v>
      </c>
      <c r="T101" s="56">
        <f>SUM(E101,H101,J101,M101,O101,S101)</f>
        <v>784</v>
      </c>
      <c r="U101" s="57">
        <f>D97</f>
        <v>3658</v>
      </c>
      <c r="V101" s="77">
        <f>B97</f>
        <v>0</v>
      </c>
      <c r="W101" s="58">
        <v>12</v>
      </c>
      <c r="X101" s="58">
        <v>57</v>
      </c>
      <c r="AB101" s="119"/>
      <c r="AC101" s="164"/>
      <c r="AD101" s="164"/>
      <c r="AE101" s="164"/>
      <c r="AF101" s="164"/>
    </row>
    <row r="102" spans="1:32" s="58" customFormat="1" ht="14.1" customHeight="1">
      <c r="A102" s="49">
        <f>IF(T102&lt;&gt;0,+RANK(T102,T$12:T$120,0),0)</f>
        <v>36</v>
      </c>
      <c r="B102" s="111" t="s">
        <v>345</v>
      </c>
      <c r="C102" s="70"/>
      <c r="D102" s="99">
        <v>10.41</v>
      </c>
      <c r="E102" s="52">
        <f>IF(AND(D102&gt;0,D102&lt;12.7),INT(46.0849*(13-D102)^1.81),0)</f>
        <v>258</v>
      </c>
      <c r="F102" s="52"/>
      <c r="G102" s="51">
        <v>1.25</v>
      </c>
      <c r="H102" s="52">
        <f>IF(G102&lt;&gt;0,INT(1.84523*((G102*100)-75)^1.348),0)</f>
        <v>359</v>
      </c>
      <c r="I102" s="51"/>
      <c r="J102" s="52">
        <f>IF(I102&lt;&gt;0,INT(0.188807*((I102*100)-210)^1.41),0)</f>
        <v>0</v>
      </c>
      <c r="K102" s="52"/>
      <c r="L102" s="51"/>
      <c r="M102" s="52">
        <f>IF(AND(L102&gt;1.53,L102&lt;&gt;"N"),INT(56.0211*(L102-1.5)^1.05),0)</f>
        <v>0</v>
      </c>
      <c r="N102" s="51">
        <v>29.93</v>
      </c>
      <c r="O102" s="52">
        <f>IF(AND(N102&gt;8.15,N102&lt;&gt;"N"),INT(7.86*(N102-8)^1.1),0)</f>
        <v>234</v>
      </c>
      <c r="P102" s="53">
        <v>3</v>
      </c>
      <c r="Q102" s="54" t="s">
        <v>13</v>
      </c>
      <c r="R102" s="55">
        <v>51.32</v>
      </c>
      <c r="S102" s="52">
        <f>IF(AND(60*P102+R102&lt;254,P102&gt;0),INT(0.11193*(254-(60*P102+R102))^1.88),0)</f>
        <v>39</v>
      </c>
      <c r="T102" s="56">
        <f>SUM(E102,H102,J102,M102,O102,S102)</f>
        <v>890</v>
      </c>
      <c r="U102" s="57">
        <f>D97</f>
        <v>3658</v>
      </c>
      <c r="V102" s="77">
        <f>B97</f>
        <v>0</v>
      </c>
      <c r="W102" s="58">
        <v>12</v>
      </c>
      <c r="X102" s="58">
        <v>58</v>
      </c>
      <c r="AB102" s="119"/>
      <c r="AC102" s="164"/>
      <c r="AD102" s="164"/>
      <c r="AE102" s="164"/>
      <c r="AF102" s="164"/>
    </row>
    <row r="103" spans="1:32" s="58" customFormat="1" ht="14.1" customHeight="1">
      <c r="A103" s="49">
        <f>IF(T103&lt;&gt;0,+RANK(T103,T$12:T$120,0),0)</f>
        <v>13</v>
      </c>
      <c r="B103" s="111" t="s">
        <v>346</v>
      </c>
      <c r="C103" s="70"/>
      <c r="D103" s="99">
        <v>9.9600000000000009</v>
      </c>
      <c r="E103" s="52">
        <f>IF(AND(D103&gt;0,D103&lt;12.7),INT(46.0849*(13-D103)^1.81),0)</f>
        <v>344</v>
      </c>
      <c r="F103" s="52"/>
      <c r="G103" s="51">
        <v>1.25</v>
      </c>
      <c r="H103" s="52">
        <f>IF(G103&lt;&gt;0,INT(1.84523*((G103*100)-75)^1.348),0)</f>
        <v>359</v>
      </c>
      <c r="I103" s="51"/>
      <c r="J103" s="52">
        <f>IF(I103&lt;&gt;0,INT(0.188807*((I103*100)-210)^1.41),0)</f>
        <v>0</v>
      </c>
      <c r="K103" s="52"/>
      <c r="L103" s="51"/>
      <c r="M103" s="52">
        <f>IF(AND(L103&gt;1.53,L103&lt;&gt;"N"),INT(56.0211*(L103-1.5)^1.05),0)</f>
        <v>0</v>
      </c>
      <c r="N103" s="51">
        <v>44.38</v>
      </c>
      <c r="O103" s="52">
        <f>IF(AND(N103&gt;8.15,N103&lt;&gt;"N"),INT(7.86*(N103-8)^1.1),0)</f>
        <v>409</v>
      </c>
      <c r="P103" s="53">
        <v>3</v>
      </c>
      <c r="Q103" s="54" t="s">
        <v>13</v>
      </c>
      <c r="R103" s="55">
        <v>19.350000000000001</v>
      </c>
      <c r="S103" s="52">
        <f>IF(AND(60*P103+R103&lt;254,P103&gt;0),INT(0.11193*(254-(60*P103+R103))^1.88),0)</f>
        <v>206</v>
      </c>
      <c r="T103" s="56">
        <f>SUM(E103,H103,J103,M103,O103,S103)</f>
        <v>1318</v>
      </c>
      <c r="U103" s="57">
        <f>D97</f>
        <v>3658</v>
      </c>
      <c r="V103" s="77">
        <f>B97</f>
        <v>0</v>
      </c>
      <c r="W103" s="58">
        <v>12</v>
      </c>
      <c r="X103" s="58">
        <v>59</v>
      </c>
      <c r="AB103" s="119"/>
      <c r="AC103" s="164"/>
      <c r="AD103" s="164"/>
      <c r="AE103" s="164"/>
      <c r="AF103" s="164"/>
    </row>
    <row r="104" spans="1:32" s="58" customFormat="1" ht="14.1" customHeight="1" thickBot="1">
      <c r="A104" s="59">
        <f>IF(T104&lt;&gt;0,+RANK(T104,T$12:T$120,0),0)</f>
        <v>61</v>
      </c>
      <c r="B104" s="163" t="s">
        <v>349</v>
      </c>
      <c r="C104" s="71"/>
      <c r="D104" s="100">
        <v>10.37</v>
      </c>
      <c r="E104" s="62">
        <f>IF(AND(D104&gt;0,D104&lt;12.7),INT(46.0849*(13-D104)^1.81),0)</f>
        <v>265</v>
      </c>
      <c r="F104" s="62"/>
      <c r="G104" s="61">
        <v>1.1299999999999999</v>
      </c>
      <c r="H104" s="62">
        <f>IF(G104&lt;&gt;0,INT(1.84523*((G104*100)-75)^1.348),0)</f>
        <v>248</v>
      </c>
      <c r="I104" s="61"/>
      <c r="J104" s="62">
        <f>IF(I104&lt;&gt;0,INT(0.188807*((I104*100)-210)^1.41),0)</f>
        <v>0</v>
      </c>
      <c r="K104" s="62"/>
      <c r="L104" s="61"/>
      <c r="M104" s="62">
        <f>IF(AND(L104&gt;1.53,L104&lt;&gt;"N"),INT(56.0211*(L104-1.5)^1.05),0)</f>
        <v>0</v>
      </c>
      <c r="N104" s="61">
        <v>0</v>
      </c>
      <c r="O104" s="62">
        <f>IF(AND(N104&gt;8.15,N104&lt;&gt;"N"),INT(7.86*(N104-8)^1.1),0)</f>
        <v>0</v>
      </c>
      <c r="P104" s="63">
        <v>0</v>
      </c>
      <c r="Q104" s="64" t="s">
        <v>13</v>
      </c>
      <c r="R104" s="65"/>
      <c r="S104" s="62">
        <f>IF(AND(60*P104+R104&lt;254,P104&gt;0),INT(0.11193*(254-(60*P104+R104))^1.88),0)</f>
        <v>0</v>
      </c>
      <c r="T104" s="66">
        <f>SUM(E104,H104,J104,M104,O104,S104)</f>
        <v>513</v>
      </c>
      <c r="U104" s="57">
        <f>D97</f>
        <v>3658</v>
      </c>
      <c r="V104" s="77">
        <f>B97</f>
        <v>0</v>
      </c>
      <c r="W104" s="58">
        <v>12</v>
      </c>
      <c r="X104" s="58">
        <v>60</v>
      </c>
      <c r="AB104" s="119"/>
      <c r="AC104" s="164"/>
      <c r="AD104" s="164"/>
      <c r="AE104" s="164"/>
      <c r="AF104" s="164"/>
    </row>
    <row r="105" spans="1:32" ht="14.1" customHeight="1" thickBot="1">
      <c r="A105" s="67" t="s">
        <v>16</v>
      </c>
      <c r="B105" s="47"/>
      <c r="C105" s="68"/>
      <c r="D105" s="13">
        <f>LARGE(T108:T112,1)+LARGE(T108:T112,2)+LARGE(T108:T112,3)+LARGE(T108:T112,4)</f>
        <v>2970</v>
      </c>
      <c r="E105" s="12"/>
      <c r="F105" s="40"/>
      <c r="G105" s="5" t="s">
        <v>12</v>
      </c>
      <c r="H105" s="4"/>
      <c r="I105" s="4"/>
      <c r="J105" s="4"/>
      <c r="K105" s="35"/>
      <c r="L105" s="4"/>
      <c r="M105" s="4"/>
      <c r="N105" s="4"/>
      <c r="O105" s="4"/>
      <c r="P105" s="4"/>
      <c r="Q105" s="4"/>
      <c r="R105" s="6"/>
      <c r="S105" s="4"/>
      <c r="T105" s="82">
        <v>0</v>
      </c>
      <c r="U105" s="24">
        <f>D105</f>
        <v>2970</v>
      </c>
      <c r="V105" s="77"/>
      <c r="W105" s="58">
        <v>13</v>
      </c>
      <c r="Y105" s="24">
        <f>U105</f>
        <v>2970</v>
      </c>
    </row>
    <row r="106" spans="1:32" ht="14.1" customHeight="1">
      <c r="A106" s="83" t="s">
        <v>11</v>
      </c>
      <c r="B106" s="34" t="s">
        <v>15</v>
      </c>
      <c r="C106" s="84" t="s">
        <v>0</v>
      </c>
      <c r="D106" s="44" t="s">
        <v>1</v>
      </c>
      <c r="E106" s="26"/>
      <c r="F106" s="36"/>
      <c r="G106" s="25" t="s">
        <v>8</v>
      </c>
      <c r="H106" s="26"/>
      <c r="I106" s="25" t="s">
        <v>2</v>
      </c>
      <c r="J106" s="26"/>
      <c r="K106" s="36"/>
      <c r="L106" s="25" t="s">
        <v>9</v>
      </c>
      <c r="M106" s="26"/>
      <c r="N106" s="25" t="s">
        <v>3</v>
      </c>
      <c r="O106" s="26"/>
      <c r="P106" s="25" t="s">
        <v>4</v>
      </c>
      <c r="Q106" s="27"/>
      <c r="R106" s="27"/>
      <c r="S106" s="26"/>
      <c r="T106" s="21" t="s">
        <v>7</v>
      </c>
      <c r="U106" s="24">
        <f>D105</f>
        <v>2970</v>
      </c>
      <c r="V106" s="77"/>
      <c r="W106" s="58">
        <v>13</v>
      </c>
    </row>
    <row r="107" spans="1:32" ht="14.1" customHeight="1">
      <c r="A107" s="85"/>
      <c r="B107" s="113" t="s">
        <v>51</v>
      </c>
      <c r="C107" s="69"/>
      <c r="D107" s="45" t="s">
        <v>5</v>
      </c>
      <c r="E107" s="23" t="s">
        <v>6</v>
      </c>
      <c r="F107" s="37"/>
      <c r="G107" s="23" t="s">
        <v>5</v>
      </c>
      <c r="H107" s="23" t="s">
        <v>6</v>
      </c>
      <c r="I107" s="23" t="s">
        <v>5</v>
      </c>
      <c r="J107" s="23" t="s">
        <v>6</v>
      </c>
      <c r="K107" s="37"/>
      <c r="L107" s="23" t="s">
        <v>5</v>
      </c>
      <c r="M107" s="23" t="s">
        <v>6</v>
      </c>
      <c r="N107" s="23" t="s">
        <v>5</v>
      </c>
      <c r="O107" s="23" t="s">
        <v>6</v>
      </c>
      <c r="P107" s="30" t="s">
        <v>5</v>
      </c>
      <c r="Q107" s="31"/>
      <c r="R107" s="32"/>
      <c r="S107" s="23" t="s">
        <v>6</v>
      </c>
      <c r="T107" s="22"/>
      <c r="U107" s="24">
        <f>D105</f>
        <v>2970</v>
      </c>
      <c r="V107" s="77"/>
      <c r="W107" s="58">
        <v>13</v>
      </c>
    </row>
    <row r="108" spans="1:32" s="58" customFormat="1" ht="14.1" customHeight="1">
      <c r="A108" s="87">
        <f>IF(T108&lt;&gt;0,+RANK(T108,T$12:T$120,0),0)</f>
        <v>51</v>
      </c>
      <c r="B108" s="111" t="s">
        <v>300</v>
      </c>
      <c r="C108" s="70"/>
      <c r="D108" s="99">
        <v>10.58</v>
      </c>
      <c r="E108" s="52">
        <f>IF(AND(D108&gt;0,D108&lt;12.7),INT(46.0849*(13-D108)^1.81),0)</f>
        <v>228</v>
      </c>
      <c r="F108" s="52"/>
      <c r="G108" s="51">
        <v>1.0900000000000001</v>
      </c>
      <c r="H108" s="52">
        <f>IF(G108&lt;&gt;0,INT(1.84523*((G108*100)-75)^1.348),0)</f>
        <v>214</v>
      </c>
      <c r="I108" s="51"/>
      <c r="J108" s="52">
        <f>IF(I108&lt;&gt;0,INT(0.188807*((I108*100)-210)^1.41),0)</f>
        <v>0</v>
      </c>
      <c r="K108" s="52"/>
      <c r="L108" s="51">
        <v>5.4</v>
      </c>
      <c r="M108" s="52">
        <f>IF(AND(L108&gt;1.53,L108&lt;&gt;"N"),INT(56.0211*(L108-1.5)^1.05),0)</f>
        <v>233</v>
      </c>
      <c r="N108" s="51"/>
      <c r="O108" s="52">
        <f>IF(AND(N108&gt;8.15,N108&lt;&gt;"N"),INT(7.86*(N108-8)^1.1),0)</f>
        <v>0</v>
      </c>
      <c r="P108" s="53">
        <v>0</v>
      </c>
      <c r="Q108" s="54" t="s">
        <v>13</v>
      </c>
      <c r="R108" s="55"/>
      <c r="S108" s="52">
        <f>IF(AND(60*P108+R108&lt;254,P108&gt;0),INT(0.11193*(254-(60*P108+R108))^1.88),0)</f>
        <v>0</v>
      </c>
      <c r="T108" s="56">
        <f>SUM(E108,H108,J108,M108,O108,S108)</f>
        <v>675</v>
      </c>
      <c r="U108" s="57">
        <f>D105</f>
        <v>2970</v>
      </c>
      <c r="V108" s="77">
        <f>B105</f>
        <v>0</v>
      </c>
      <c r="W108" s="58">
        <v>13</v>
      </c>
      <c r="X108" s="58">
        <v>61</v>
      </c>
      <c r="AB108" s="119"/>
      <c r="AC108" s="164"/>
      <c r="AD108" s="164"/>
      <c r="AE108" s="164"/>
      <c r="AF108" s="164"/>
    </row>
    <row r="109" spans="1:32" s="58" customFormat="1" ht="14.1" customHeight="1">
      <c r="A109" s="49">
        <f>IF(T109&lt;&gt;0,+RANK(T109,T$12:T$120,0),0)</f>
        <v>40</v>
      </c>
      <c r="B109" s="111" t="s">
        <v>301</v>
      </c>
      <c r="C109" s="70"/>
      <c r="D109" s="99">
        <v>9.99</v>
      </c>
      <c r="E109" s="52">
        <f>IF(AND(D109&gt;0,D109&lt;12.7),INT(46.0849*(13-D109)^1.81),0)</f>
        <v>338</v>
      </c>
      <c r="F109" s="52"/>
      <c r="G109" s="51">
        <v>1.17</v>
      </c>
      <c r="H109" s="52">
        <f>IF(G109&lt;&gt;0,INT(1.84523*((G109*100)-75)^1.348),0)</f>
        <v>284</v>
      </c>
      <c r="I109" s="51"/>
      <c r="J109" s="52">
        <f>IF(I109&lt;&gt;0,INT(0.188807*((I109*100)-210)^1.41),0)</f>
        <v>0</v>
      </c>
      <c r="K109" s="52"/>
      <c r="L109" s="51"/>
      <c r="M109" s="52">
        <f>IF(AND(L109&gt;1.53,L109&lt;&gt;"N"),INT(56.0211*(L109-1.5)^1.05),0)</f>
        <v>0</v>
      </c>
      <c r="N109" s="51">
        <v>24.2</v>
      </c>
      <c r="O109" s="52">
        <f>IF(AND(N109&gt;8.15,N109&lt;&gt;"N"),INT(7.86*(N109-8)^1.1),0)</f>
        <v>168</v>
      </c>
      <c r="P109" s="53">
        <v>4</v>
      </c>
      <c r="Q109" s="54" t="s">
        <v>13</v>
      </c>
      <c r="R109" s="55">
        <v>12.57</v>
      </c>
      <c r="S109" s="52">
        <f>IF(AND(60*P109+R109&lt;254,P109&gt;0),INT(0.11193*(254-(60*P109+R109))^1.88),0)</f>
        <v>0</v>
      </c>
      <c r="T109" s="56">
        <f>SUM(E109,H109,J109,M109,O109,S109)</f>
        <v>790</v>
      </c>
      <c r="U109" s="57">
        <f>D105</f>
        <v>2970</v>
      </c>
      <c r="V109" s="77">
        <f>B105</f>
        <v>0</v>
      </c>
      <c r="W109" s="58">
        <v>13</v>
      </c>
      <c r="X109" s="58">
        <v>62</v>
      </c>
      <c r="AB109" s="119"/>
      <c r="AC109" s="164"/>
      <c r="AD109" s="164"/>
      <c r="AE109" s="164"/>
      <c r="AF109" s="164"/>
    </row>
    <row r="110" spans="1:32" s="58" customFormat="1" ht="14.1" customHeight="1">
      <c r="A110" s="49">
        <f>IF(T110&lt;&gt;0,+RANK(T110,T$12:T$120,0),0)</f>
        <v>55</v>
      </c>
      <c r="B110" s="111" t="s">
        <v>302</v>
      </c>
      <c r="C110" s="70"/>
      <c r="D110" s="99">
        <v>9.6999999999999993</v>
      </c>
      <c r="E110" s="52">
        <f>IF(AND(D110&gt;0,D110&lt;12.7),INT(46.0849*(13-D110)^1.81),0)</f>
        <v>400</v>
      </c>
      <c r="F110" s="52"/>
      <c r="G110" s="51"/>
      <c r="H110" s="52">
        <f>IF(G110&lt;&gt;0,INT(1.84523*((G110*100)-75)^1.348),0)</f>
        <v>0</v>
      </c>
      <c r="I110" s="51">
        <v>2.76</v>
      </c>
      <c r="J110" s="52">
        <f>IF(I110&lt;&gt;0,INT(0.188807*((I110*100)-210)^1.41),0)</f>
        <v>69</v>
      </c>
      <c r="K110" s="52"/>
      <c r="L110" s="51"/>
      <c r="M110" s="52">
        <f>IF(AND(L110&gt;1.53,L110&lt;&gt;"N"),INT(56.0211*(L110-1.5)^1.05),0)</f>
        <v>0</v>
      </c>
      <c r="N110" s="51">
        <v>25.17</v>
      </c>
      <c r="O110" s="52">
        <f>IF(AND(N110&gt;8.15,N110&lt;&gt;"N"),INT(7.86*(N110-8)^1.1),0)</f>
        <v>179</v>
      </c>
      <c r="P110" s="53">
        <v>0</v>
      </c>
      <c r="Q110" s="54"/>
      <c r="R110" s="55"/>
      <c r="S110" s="52">
        <f>IF(AND(60*P110+R110&lt;254,P110&gt;0),INT(0.11193*(254-(60*P110+R110))^1.88),0)</f>
        <v>0</v>
      </c>
      <c r="T110" s="56">
        <f>SUM(E110,H110,J110,M110,O110,S110)</f>
        <v>648</v>
      </c>
      <c r="U110" s="57">
        <f>D105</f>
        <v>2970</v>
      </c>
      <c r="V110" s="77">
        <f>B105</f>
        <v>0</v>
      </c>
      <c r="W110" s="58">
        <v>13</v>
      </c>
      <c r="X110" s="58">
        <v>63</v>
      </c>
      <c r="AB110" s="119"/>
      <c r="AC110" s="164"/>
      <c r="AD110" s="164"/>
      <c r="AE110" s="164"/>
      <c r="AF110" s="164"/>
    </row>
    <row r="111" spans="1:32" s="58" customFormat="1" ht="14.1" customHeight="1">
      <c r="A111" s="49">
        <f>IF(T111&lt;&gt;0,+RANK(T111,T$12:T$120,0),0)</f>
        <v>62</v>
      </c>
      <c r="B111" s="114" t="s">
        <v>303</v>
      </c>
      <c r="C111" s="70"/>
      <c r="D111" s="99">
        <v>10.73</v>
      </c>
      <c r="E111" s="52">
        <f>IF(AND(D111&gt;0,D111&lt;12.7),INT(46.0849*(13-D111)^1.81),0)</f>
        <v>203</v>
      </c>
      <c r="F111" s="52"/>
      <c r="G111" s="51"/>
      <c r="H111" s="52">
        <f>IF(G111&lt;&gt;0,INT(1.84523*((G111*100)-75)^1.348),0)</f>
        <v>0</v>
      </c>
      <c r="I111" s="51">
        <v>2.5</v>
      </c>
      <c r="J111" s="52">
        <f>IF(I111&lt;&gt;0,INT(0.188807*((I111*100)-210)^1.41),0)</f>
        <v>34</v>
      </c>
      <c r="K111" s="52"/>
      <c r="L111" s="51"/>
      <c r="M111" s="52">
        <f>IF(AND(L111&gt;1.53,L111&lt;&gt;"N"),INT(56.0211*(L111-1.5)^1.05),0)</f>
        <v>0</v>
      </c>
      <c r="N111" s="51">
        <v>29.34</v>
      </c>
      <c r="O111" s="52">
        <f>IF(AND(N111&gt;8.15,N111&lt;&gt;"N"),INT(7.86*(N111-8)^1.1),0)</f>
        <v>227</v>
      </c>
      <c r="P111" s="53">
        <v>3</v>
      </c>
      <c r="Q111" s="54" t="s">
        <v>13</v>
      </c>
      <c r="R111" s="55">
        <v>54.9</v>
      </c>
      <c r="S111" s="52">
        <f>IF(AND(60*P111+R111&lt;254,P111&gt;0),INT(0.11193*(254-(60*P111+R111))^1.88),0)</f>
        <v>28</v>
      </c>
      <c r="T111" s="56">
        <f>SUM(E111,H111,J111,M111,O111,S111)</f>
        <v>492</v>
      </c>
      <c r="U111" s="57">
        <f>D105</f>
        <v>2970</v>
      </c>
      <c r="V111" s="77">
        <f>B105</f>
        <v>0</v>
      </c>
      <c r="W111" s="58">
        <v>13</v>
      </c>
      <c r="X111" s="58">
        <v>64</v>
      </c>
      <c r="AB111" s="119"/>
      <c r="AC111" s="164"/>
      <c r="AD111" s="164"/>
      <c r="AE111" s="164">
        <v>0</v>
      </c>
      <c r="AF111" s="164"/>
    </row>
    <row r="112" spans="1:32" s="58" customFormat="1" ht="14.1" customHeight="1" thickBot="1">
      <c r="A112" s="59">
        <f>IF(T112&lt;&gt;0,+RANK(T112,T$12:T$120,0),0)</f>
        <v>37</v>
      </c>
      <c r="B112" s="161" t="s">
        <v>304</v>
      </c>
      <c r="C112" s="71"/>
      <c r="D112" s="100">
        <v>9.77</v>
      </c>
      <c r="E112" s="62">
        <f>IF(AND(D112&gt;0,D112&lt;12.7),INT(46.0849*(13-D112)^1.81),0)</f>
        <v>384</v>
      </c>
      <c r="F112" s="62"/>
      <c r="G112" s="61"/>
      <c r="H112" s="62">
        <f>IF(G112&lt;&gt;0,INT(1.84523*((G112*100)-75)^1.348),0)</f>
        <v>0</v>
      </c>
      <c r="I112" s="61">
        <v>3.75</v>
      </c>
      <c r="J112" s="62">
        <f>IF(I112&lt;&gt;0,INT(0.188807*((I112*100)-210)^1.41),0)</f>
        <v>252</v>
      </c>
      <c r="K112" s="62"/>
      <c r="L112" s="61"/>
      <c r="M112" s="62">
        <f>IF(AND(L112&gt;1.53,L112&lt;&gt;"N"),INT(56.0211*(L112-1.5)^1.05),0)</f>
        <v>0</v>
      </c>
      <c r="N112" s="61">
        <v>23.87</v>
      </c>
      <c r="O112" s="62">
        <f>IF(AND(N112&gt;8.15,N112&lt;&gt;"N"),INT(7.86*(N112-8)^1.1),0)</f>
        <v>164</v>
      </c>
      <c r="P112" s="63">
        <v>3</v>
      </c>
      <c r="Q112" s="64" t="s">
        <v>13</v>
      </c>
      <c r="R112" s="65">
        <v>46.43</v>
      </c>
      <c r="S112" s="62">
        <f>IF(AND(60*P112+R112&lt;254,P112&gt;0),INT(0.11193*(254-(60*P112+R112))^1.88),0)</f>
        <v>57</v>
      </c>
      <c r="T112" s="66">
        <f>SUM(E112,H112,J112,M112,O112,S112)</f>
        <v>857</v>
      </c>
      <c r="U112" s="57">
        <f>D105</f>
        <v>2970</v>
      </c>
      <c r="V112" s="77">
        <f>B105</f>
        <v>0</v>
      </c>
      <c r="W112" s="58">
        <v>13</v>
      </c>
      <c r="X112" s="58">
        <v>65</v>
      </c>
      <c r="AB112" s="119"/>
      <c r="AC112" s="164"/>
      <c r="AD112" s="164"/>
      <c r="AE112" s="164"/>
      <c r="AF112" s="164"/>
    </row>
    <row r="113" spans="1:25" ht="14.1" customHeight="1" thickBot="1">
      <c r="A113" s="67" t="s">
        <v>16</v>
      </c>
      <c r="B113" s="47"/>
      <c r="C113" s="68"/>
      <c r="D113" s="13">
        <f>LARGE(T116:T120,1)+LARGE(T116:T120,2)+LARGE(T116:T120,3)+LARGE(T116:T120,4)</f>
        <v>2788</v>
      </c>
      <c r="E113" s="12"/>
      <c r="F113" s="40"/>
      <c r="G113" s="5" t="s">
        <v>12</v>
      </c>
      <c r="H113" s="4"/>
      <c r="I113" s="4"/>
      <c r="J113" s="4"/>
      <c r="K113" s="35"/>
      <c r="L113" s="4"/>
      <c r="M113" s="4"/>
      <c r="N113" s="4"/>
      <c r="O113" s="4"/>
      <c r="P113" s="4"/>
      <c r="Q113" s="4"/>
      <c r="R113" s="6"/>
      <c r="S113" s="4"/>
      <c r="T113" s="82">
        <v>0</v>
      </c>
      <c r="U113" s="24">
        <f>D113</f>
        <v>2788</v>
      </c>
      <c r="V113" s="77"/>
      <c r="W113" s="58">
        <v>14</v>
      </c>
      <c r="Y113" s="24">
        <f>U113</f>
        <v>2788</v>
      </c>
    </row>
    <row r="114" spans="1:25" ht="14.1" customHeight="1">
      <c r="A114" s="83" t="s">
        <v>11</v>
      </c>
      <c r="B114" s="34" t="s">
        <v>15</v>
      </c>
      <c r="C114" s="84" t="s">
        <v>0</v>
      </c>
      <c r="D114" s="44" t="s">
        <v>1</v>
      </c>
      <c r="E114" s="26"/>
      <c r="F114" s="36"/>
      <c r="G114" s="25" t="s">
        <v>8</v>
      </c>
      <c r="H114" s="26"/>
      <c r="I114" s="25" t="s">
        <v>2</v>
      </c>
      <c r="J114" s="26"/>
      <c r="K114" s="36"/>
      <c r="L114" s="25" t="s">
        <v>9</v>
      </c>
      <c r="M114" s="26"/>
      <c r="N114" s="25" t="s">
        <v>3</v>
      </c>
      <c r="O114" s="26"/>
      <c r="P114" s="25" t="s">
        <v>4</v>
      </c>
      <c r="Q114" s="27"/>
      <c r="R114" s="27"/>
      <c r="S114" s="26"/>
      <c r="T114" s="21" t="s">
        <v>7</v>
      </c>
      <c r="U114" s="24">
        <f>D113</f>
        <v>2788</v>
      </c>
      <c r="V114" s="77"/>
      <c r="W114" s="58">
        <v>14</v>
      </c>
    </row>
    <row r="115" spans="1:25" ht="14.1" customHeight="1">
      <c r="A115" s="85"/>
      <c r="B115" s="113" t="s">
        <v>329</v>
      </c>
      <c r="C115" s="69"/>
      <c r="D115" s="45" t="s">
        <v>5</v>
      </c>
      <c r="E115" s="23" t="s">
        <v>6</v>
      </c>
      <c r="F115" s="37"/>
      <c r="G115" s="23" t="s">
        <v>5</v>
      </c>
      <c r="H115" s="23" t="s">
        <v>6</v>
      </c>
      <c r="I115" s="23" t="s">
        <v>5</v>
      </c>
      <c r="J115" s="23" t="s">
        <v>6</v>
      </c>
      <c r="K115" s="37"/>
      <c r="L115" s="23" t="s">
        <v>5</v>
      </c>
      <c r="M115" s="23" t="s">
        <v>6</v>
      </c>
      <c r="N115" s="23" t="s">
        <v>5</v>
      </c>
      <c r="O115" s="23" t="s">
        <v>6</v>
      </c>
      <c r="P115" s="30" t="s">
        <v>5</v>
      </c>
      <c r="Q115" s="31"/>
      <c r="R115" s="32"/>
      <c r="S115" s="23" t="s">
        <v>6</v>
      </c>
      <c r="T115" s="22"/>
      <c r="U115" s="24">
        <f>D113</f>
        <v>2788</v>
      </c>
      <c r="V115" s="77"/>
      <c r="W115" s="58">
        <v>14</v>
      </c>
    </row>
    <row r="116" spans="1:25" ht="14.1" customHeight="1">
      <c r="A116" s="87">
        <f>IF(T116&lt;&gt;0,+RANK(T116,T$12:T$120,0),0)</f>
        <v>69</v>
      </c>
      <c r="B116" s="111" t="s">
        <v>326</v>
      </c>
      <c r="C116" s="70"/>
      <c r="D116" s="99">
        <v>12.46</v>
      </c>
      <c r="E116" s="52">
        <f>IF(AND(D116&gt;0,D116&lt;12.7),INT(46.0849*(13-D116)^1.81),0)</f>
        <v>15</v>
      </c>
      <c r="F116" s="52"/>
      <c r="G116" s="51">
        <v>0</v>
      </c>
      <c r="H116" s="52">
        <f>IF(G116&lt;&gt;0,INT(1.84523*((G116*100)-75)^1.348),0)</f>
        <v>0</v>
      </c>
      <c r="I116" s="51"/>
      <c r="J116" s="52">
        <f>IF(I116&lt;&gt;0,INT(0.188807*((I116*100)-210)^1.41),0)</f>
        <v>0</v>
      </c>
      <c r="K116" s="52"/>
      <c r="L116" s="51"/>
      <c r="M116" s="52">
        <f>IF(AND(L116&gt;1.53,L116&lt;&gt;"N"),INT(56.0211*(L116-1.5)^1.05),0)</f>
        <v>0</v>
      </c>
      <c r="N116" s="51">
        <v>16.96</v>
      </c>
      <c r="O116" s="52">
        <f>IF(AND(N116&gt;8.15,N116&lt;&gt;"N"),INT(7.86*(N116-8)^1.1),0)</f>
        <v>87</v>
      </c>
      <c r="P116" s="53">
        <v>0</v>
      </c>
      <c r="Q116" s="54" t="s">
        <v>13</v>
      </c>
      <c r="R116" s="55"/>
      <c r="S116" s="52">
        <f>IF(AND(60*P116+R116&lt;254,P116&gt;0),INT(0.11193*(254-(60*P116+R116))^1.88),0)</f>
        <v>0</v>
      </c>
      <c r="T116" s="56">
        <f>SUM(E116,H116,J116,M116,O116,S116)</f>
        <v>102</v>
      </c>
      <c r="U116" s="57">
        <f>D113</f>
        <v>2788</v>
      </c>
      <c r="V116" s="77">
        <f>B113</f>
        <v>0</v>
      </c>
      <c r="W116" s="58">
        <v>14</v>
      </c>
      <c r="X116">
        <v>66</v>
      </c>
    </row>
    <row r="117" spans="1:25" ht="14.1" customHeight="1">
      <c r="A117" s="49">
        <f>IF(T117&lt;&gt;0,+RANK(T117,T$12:T$120,0),0)</f>
        <v>63</v>
      </c>
      <c r="B117" s="111" t="s">
        <v>327</v>
      </c>
      <c r="C117" s="70"/>
      <c r="D117" s="99">
        <v>11.25</v>
      </c>
      <c r="E117" s="52">
        <f>IF(AND(D117&gt;0,D117&lt;12.7),INT(46.0849*(13-D117)^1.81),0)</f>
        <v>126</v>
      </c>
      <c r="F117" s="52"/>
      <c r="G117" s="51">
        <v>0</v>
      </c>
      <c r="H117" s="52">
        <f>IF(G117&lt;&gt;0,INT(1.84523*((G117*100)-75)^1.348),0)</f>
        <v>0</v>
      </c>
      <c r="I117" s="51"/>
      <c r="J117" s="52">
        <f>IF(I117&lt;&gt;0,INT(0.188807*((I117*100)-210)^1.41),0)</f>
        <v>0</v>
      </c>
      <c r="K117" s="52"/>
      <c r="L117" s="51">
        <v>6.5</v>
      </c>
      <c r="M117" s="52">
        <f>IF(AND(L117&gt;1.53,L117&lt;&gt;"N"),INT(56.0211*(L117-1.5)^1.05),0)</f>
        <v>303</v>
      </c>
      <c r="N117" s="51"/>
      <c r="O117" s="52">
        <f>IF(AND(N117&gt;8.15,N117&lt;&gt;"N"),INT(7.86*(N117-8)^1.1),0)</f>
        <v>0</v>
      </c>
      <c r="P117" s="53">
        <v>4</v>
      </c>
      <c r="Q117" s="54" t="s">
        <v>13</v>
      </c>
      <c r="R117" s="55">
        <v>30.81</v>
      </c>
      <c r="S117" s="52">
        <f>IF(AND(60*P117+R117&lt;254,P117&gt;0),INT(0.11193*(254-(60*P117+R117))^1.88),0)</f>
        <v>0</v>
      </c>
      <c r="T117" s="56">
        <f>SUM(E117,H117,J117,M117,O117,S117)</f>
        <v>429</v>
      </c>
      <c r="U117" s="57">
        <f>D113</f>
        <v>2788</v>
      </c>
      <c r="V117" s="77">
        <f>B113</f>
        <v>0</v>
      </c>
      <c r="W117" s="58">
        <v>14</v>
      </c>
      <c r="X117">
        <v>67</v>
      </c>
    </row>
    <row r="118" spans="1:25" ht="14.1" customHeight="1">
      <c r="A118" s="49">
        <f>IF(T118&lt;&gt;0,+RANK(T118,T$12:T$120,0),0)</f>
        <v>43</v>
      </c>
      <c r="B118" s="111" t="s">
        <v>324</v>
      </c>
      <c r="C118" s="70"/>
      <c r="D118" s="99">
        <v>10.88</v>
      </c>
      <c r="E118" s="52">
        <f>IF(AND(D118&gt;0,D118&lt;12.7),INT(46.0849*(13-D118)^1.81),0)</f>
        <v>179</v>
      </c>
      <c r="F118" s="52"/>
      <c r="G118" s="51"/>
      <c r="H118" s="52">
        <f>IF(G118&lt;&gt;0,INT(1.84523*((G118*100)-75)^1.348),0)</f>
        <v>0</v>
      </c>
      <c r="I118" s="51">
        <v>3.08</v>
      </c>
      <c r="J118" s="52">
        <f>IF(I118&lt;&gt;0,INT(0.188807*((I118*100)-210)^1.41),0)</f>
        <v>121</v>
      </c>
      <c r="K118" s="52"/>
      <c r="L118" s="51"/>
      <c r="M118" s="52">
        <f>IF(AND(L118&gt;1.53,L118&lt;&gt;"N"),INT(56.0211*(L118-1.5)^1.05),0)</f>
        <v>0</v>
      </c>
      <c r="N118" s="51">
        <v>27.45</v>
      </c>
      <c r="O118" s="52">
        <f>IF(AND(N118&gt;8.15,N118&lt;&gt;"N"),INT(7.86*(N118-8)^1.1),0)</f>
        <v>205</v>
      </c>
      <c r="P118" s="53">
        <v>3</v>
      </c>
      <c r="Q118" s="54" t="s">
        <v>13</v>
      </c>
      <c r="R118" s="55">
        <v>10.92</v>
      </c>
      <c r="S118" s="52">
        <f>IF(AND(60*P118+R118&lt;254,P118&gt;0),INT(0.11193*(254-(60*P118+R118))^1.88),0)</f>
        <v>270</v>
      </c>
      <c r="T118" s="56">
        <f>SUM(E118,H118,J118,M118,O118,S118)</f>
        <v>775</v>
      </c>
      <c r="U118" s="57">
        <f>D113</f>
        <v>2788</v>
      </c>
      <c r="V118" s="77">
        <f>B113</f>
        <v>0</v>
      </c>
      <c r="W118" s="58">
        <v>14</v>
      </c>
      <c r="X118">
        <v>68</v>
      </c>
    </row>
    <row r="119" spans="1:25" ht="14.1" customHeight="1">
      <c r="A119" s="49">
        <f>IF(T119&lt;&gt;0,+RANK(T119,T$12:T$120,0),0)</f>
        <v>9</v>
      </c>
      <c r="B119" s="111" t="s">
        <v>325</v>
      </c>
      <c r="C119" s="70"/>
      <c r="D119" s="99">
        <v>8.8000000000000007</v>
      </c>
      <c r="E119" s="52">
        <f>IF(AND(D119&gt;0,D119&lt;12.7),INT(46.0849*(13-D119)^1.81),0)</f>
        <v>618</v>
      </c>
      <c r="F119" s="52"/>
      <c r="G119" s="51"/>
      <c r="H119" s="52">
        <f>IF(G119&lt;&gt;0,INT(1.84523*((G119*100)-75)^1.348),0)</f>
        <v>0</v>
      </c>
      <c r="I119" s="51">
        <v>3.09</v>
      </c>
      <c r="J119" s="52">
        <f>IF(I119&lt;&gt;0,INT(0.188807*((I119*100)-210)^1.41),0)</f>
        <v>122</v>
      </c>
      <c r="K119" s="52"/>
      <c r="L119" s="51">
        <v>7.58</v>
      </c>
      <c r="M119" s="52">
        <f>IF(AND(L119&gt;1.53,L119&lt;&gt;"N"),INT(56.0211*(L119-1.5)^1.05),0)</f>
        <v>372</v>
      </c>
      <c r="N119" s="51"/>
      <c r="O119" s="52">
        <f>IF(AND(N119&gt;8.15,N119&lt;&gt;"N"),INT(7.86*(N119-8)^1.1),0)</f>
        <v>0</v>
      </c>
      <c r="P119" s="53">
        <v>3</v>
      </c>
      <c r="Q119" s="54" t="s">
        <v>13</v>
      </c>
      <c r="R119" s="55">
        <v>10.49</v>
      </c>
      <c r="S119" s="52">
        <f>IF(AND(60*P119+R119&lt;254,P119&gt;0),INT(0.11193*(254-(60*P119+R119))^1.88),0)</f>
        <v>274</v>
      </c>
      <c r="T119" s="56">
        <f>SUM(E119,H119,J119,M119,O119,S119)</f>
        <v>1386</v>
      </c>
      <c r="U119" s="57">
        <f>D113</f>
        <v>2788</v>
      </c>
      <c r="V119" s="77">
        <f>B113</f>
        <v>0</v>
      </c>
      <c r="W119" s="58">
        <v>14</v>
      </c>
      <c r="X119">
        <v>69</v>
      </c>
    </row>
    <row r="120" spans="1:25" ht="14.1" customHeight="1" thickBot="1">
      <c r="A120" s="59">
        <f>IF(T120&lt;&gt;0,+RANK(T120,T$12:T$120,0),0)</f>
        <v>68</v>
      </c>
      <c r="B120" s="161" t="s">
        <v>328</v>
      </c>
      <c r="C120" s="71"/>
      <c r="D120" s="100">
        <v>11.63</v>
      </c>
      <c r="E120" s="62">
        <f>IF(AND(D120&gt;0,D120&lt;12.7),INT(46.0849*(13-D120)^1.81),0)</f>
        <v>81</v>
      </c>
      <c r="F120" s="62"/>
      <c r="G120" s="61"/>
      <c r="H120" s="62">
        <f>IF(G120&lt;&gt;0,INT(1.84523*((G120*100)-75)^1.348),0)</f>
        <v>0</v>
      </c>
      <c r="I120" s="61">
        <v>2.41</v>
      </c>
      <c r="J120" s="62">
        <f>IF(I120&lt;&gt;0,INT(0.188807*((I120*100)-210)^1.41),0)</f>
        <v>23</v>
      </c>
      <c r="K120" s="62"/>
      <c r="L120" s="61"/>
      <c r="M120" s="62">
        <f>IF(AND(L120&gt;1.53,L120&lt;&gt;"N"),INT(56.0211*(L120-1.5)^1.05),0)</f>
        <v>0</v>
      </c>
      <c r="N120" s="61">
        <v>17.63</v>
      </c>
      <c r="O120" s="62">
        <f>IF(AND(N120&gt;8.15,N120&lt;&gt;"N"),INT(7.86*(N120-8)^1.1),0)</f>
        <v>94</v>
      </c>
      <c r="P120" s="63">
        <v>4</v>
      </c>
      <c r="Q120" s="64" t="s">
        <v>13</v>
      </c>
      <c r="R120" s="65">
        <v>15.62</v>
      </c>
      <c r="S120" s="62">
        <f>IF(AND(60*P120+R120&lt;254,P120&gt;0),INT(0.11193*(254-(60*P120+R120))^1.88),0)</f>
        <v>0</v>
      </c>
      <c r="T120" s="66">
        <f>SUM(E120,H120,J120,M120,O120,S120)</f>
        <v>198</v>
      </c>
      <c r="U120" s="57">
        <f>D113</f>
        <v>2788</v>
      </c>
      <c r="V120" s="77">
        <f>B113</f>
        <v>0</v>
      </c>
      <c r="W120" s="58">
        <v>14</v>
      </c>
      <c r="X120">
        <v>70</v>
      </c>
    </row>
    <row r="121" spans="1:25" ht="14.1" customHeight="1"/>
    <row r="122" spans="1:25" ht="14.1" customHeight="1"/>
  </sheetData>
  <sortState ref="A9:W120">
    <sortCondition ref="W9:W120"/>
  </sortState>
  <mergeCells count="3">
    <mergeCell ref="A2:T4"/>
    <mergeCell ref="A5:T6"/>
    <mergeCell ref="J8:T8"/>
  </mergeCells>
  <phoneticPr fontId="0" type="noConversion"/>
  <printOptions horizontalCentered="1"/>
  <pageMargins left="0.25" right="0.25" top="0.75" bottom="0.75" header="0.3" footer="0.3"/>
  <pageSetup paperSize="9" scale="64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4" r:id="rId4" name="Button 46">
              <controlPr defaultSize="0" print="0" autoFill="0" autoPict="0" macro="[0]!pořadídružstevSD">
                <anchor moveWithCells="1">
                  <from>
                    <xdr:col>0</xdr:col>
                    <xdr:colOff>219075</xdr:colOff>
                    <xdr:row>0</xdr:row>
                    <xdr:rowOff>133350</xdr:rowOff>
                  </from>
                  <to>
                    <xdr:col>3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" name="Button 47">
              <controlPr defaultSize="0" print="0" autoFill="0" autoPict="0" macro="[0]!zápisvýsledkůSD">
                <anchor moveWithCells="1">
                  <from>
                    <xdr:col>0</xdr:col>
                    <xdr:colOff>228600</xdr:colOff>
                    <xdr:row>3</xdr:row>
                    <xdr:rowOff>142875</xdr:rowOff>
                  </from>
                  <to>
                    <xdr:col>3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" name="Button 66">
              <controlPr defaultSize="0" print="0" autoFill="0" autoPict="0" macro="[0]!ručníčasySD">
                <anchor moveWithCells="1">
                  <from>
                    <xdr:col>0</xdr:col>
                    <xdr:colOff>238125</xdr:colOff>
                    <xdr:row>6</xdr:row>
                    <xdr:rowOff>57150</xdr:rowOff>
                  </from>
                  <to>
                    <xdr:col>1</xdr:col>
                    <xdr:colOff>933450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" name="Button 81">
              <controlPr defaultSize="0" print="0" autoFill="0" autoPict="0" macro="[0]!elektrickéčasySD">
                <anchor moveWithCells="1">
                  <from>
                    <xdr:col>1</xdr:col>
                    <xdr:colOff>1028700</xdr:colOff>
                    <xdr:row>6</xdr:row>
                    <xdr:rowOff>57150</xdr:rowOff>
                  </from>
                  <to>
                    <xdr:col>3</xdr:col>
                    <xdr:colOff>352425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topLeftCell="A16" workbookViewId="0">
      <selection activeCell="V36" sqref="V36"/>
    </sheetView>
  </sheetViews>
  <sheetFormatPr defaultRowHeight="12.75"/>
  <cols>
    <col min="1" max="1" width="5.28515625" customWidth="1"/>
    <col min="2" max="2" width="20.140625" customWidth="1"/>
    <col min="3" max="3" width="4.28515625" customWidth="1"/>
    <col min="4" max="4" width="7" customWidth="1"/>
    <col min="5" max="5" width="5.7109375" customWidth="1"/>
    <col min="6" max="6" width="3.28515625" customWidth="1"/>
    <col min="7" max="7" width="5.42578125" customWidth="1"/>
    <col min="8" max="10" width="5.7109375" customWidth="1"/>
    <col min="11" max="11" width="4.140625" customWidth="1"/>
    <col min="12" max="12" width="5" customWidth="1"/>
    <col min="13" max="13" width="5.42578125" customWidth="1"/>
    <col min="14" max="15" width="5.7109375" customWidth="1"/>
    <col min="16" max="16" width="3.5703125" customWidth="1"/>
    <col min="17" max="17" width="1.85546875" customWidth="1"/>
    <col min="18" max="18" width="6" customWidth="1"/>
    <col min="19" max="19" width="5.28515625" customWidth="1"/>
    <col min="20" max="20" width="5.7109375" customWidth="1"/>
    <col min="22" max="22" width="32.140625" style="119" customWidth="1"/>
    <col min="23" max="23" width="14.28515625" style="164" customWidth="1"/>
    <col min="24" max="24" width="9.140625" style="164"/>
  </cols>
  <sheetData>
    <row r="1" spans="1:24" ht="15.7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4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4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4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1:24">
      <c r="A5" s="168" t="s">
        <v>19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24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</row>
    <row r="7" spans="1:24" ht="1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4" ht="15.75" thickBot="1">
      <c r="A8" s="73"/>
      <c r="B8" s="73"/>
      <c r="C8" s="73"/>
      <c r="D8" s="73"/>
      <c r="E8" s="73"/>
      <c r="F8" s="73"/>
      <c r="G8" s="73"/>
      <c r="H8" s="73"/>
      <c r="I8" s="73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</row>
    <row r="9" spans="1:24" ht="14.1" customHeight="1" thickBot="1">
      <c r="A9" s="67" t="s">
        <v>16</v>
      </c>
      <c r="B9" s="47"/>
      <c r="C9" s="68"/>
      <c r="D9" s="13">
        <f>LARGE(T12:T16,1)+LARGE(T12:T16,2)+LARGE(T12:T16,3)+LARGE(T12:T16,4)</f>
        <v>2463</v>
      </c>
      <c r="E9" s="12"/>
      <c r="F9" s="40"/>
      <c r="G9" s="5" t="s">
        <v>12</v>
      </c>
      <c r="H9" s="4"/>
      <c r="I9" s="4"/>
      <c r="J9" s="4"/>
      <c r="K9" s="35"/>
      <c r="L9" s="4"/>
      <c r="M9" s="4"/>
      <c r="N9" s="4"/>
      <c r="O9" s="4"/>
      <c r="P9" s="4"/>
      <c r="Q9" s="4"/>
      <c r="R9" s="6"/>
      <c r="S9" s="4"/>
      <c r="T9" s="82">
        <f>IF(X9&lt;&gt;0,+RANK(X9,X$8:X$118,0),0)</f>
        <v>0</v>
      </c>
    </row>
    <row r="10" spans="1:24" ht="14.1" customHeight="1">
      <c r="A10" s="83" t="s">
        <v>11</v>
      </c>
      <c r="B10" s="34" t="s">
        <v>15</v>
      </c>
      <c r="C10" s="84" t="s">
        <v>0</v>
      </c>
      <c r="D10" s="44" t="s">
        <v>1</v>
      </c>
      <c r="E10" s="26"/>
      <c r="F10" s="36"/>
      <c r="G10" s="25" t="s">
        <v>8</v>
      </c>
      <c r="H10" s="26"/>
      <c r="I10" s="25" t="s">
        <v>2</v>
      </c>
      <c r="J10" s="26"/>
      <c r="K10" s="36"/>
      <c r="L10" s="25" t="s">
        <v>9</v>
      </c>
      <c r="M10" s="26"/>
      <c r="N10" s="25" t="s">
        <v>3</v>
      </c>
      <c r="O10" s="26"/>
      <c r="P10" s="25" t="s">
        <v>4</v>
      </c>
      <c r="Q10" s="27"/>
      <c r="R10" s="27"/>
      <c r="S10" s="26"/>
      <c r="T10" s="21" t="s">
        <v>7</v>
      </c>
      <c r="X10" s="124" t="s">
        <v>576</v>
      </c>
    </row>
    <row r="11" spans="1:24" ht="14.1" customHeight="1">
      <c r="A11" s="86"/>
      <c r="B11" s="113" t="s">
        <v>254</v>
      </c>
      <c r="C11" s="69"/>
      <c r="D11" s="45" t="s">
        <v>5</v>
      </c>
      <c r="E11" s="96" t="s">
        <v>6</v>
      </c>
      <c r="F11" s="37"/>
      <c r="G11" s="23" t="s">
        <v>5</v>
      </c>
      <c r="H11" s="23" t="s">
        <v>6</v>
      </c>
      <c r="I11" s="23" t="s">
        <v>5</v>
      </c>
      <c r="J11" s="23" t="s">
        <v>6</v>
      </c>
      <c r="K11" s="37"/>
      <c r="L11" s="23" t="s">
        <v>5</v>
      </c>
      <c r="M11" s="23" t="s">
        <v>6</v>
      </c>
      <c r="N11" s="23" t="s">
        <v>5</v>
      </c>
      <c r="O11" s="23" t="s">
        <v>6</v>
      </c>
      <c r="P11" s="30" t="s">
        <v>5</v>
      </c>
      <c r="Q11" s="31"/>
      <c r="R11" s="32"/>
      <c r="S11" s="23" t="s">
        <v>6</v>
      </c>
      <c r="T11" s="22"/>
      <c r="V11" s="121" t="s">
        <v>508</v>
      </c>
      <c r="W11" s="123">
        <v>5969</v>
      </c>
      <c r="X11" s="124">
        <v>10</v>
      </c>
    </row>
    <row r="12" spans="1:24" ht="14.1" customHeight="1">
      <c r="A12" s="87">
        <f>IF(T12&lt;&gt;0,+RANK(T12,T$12:T$120,0),0)</f>
        <v>36</v>
      </c>
      <c r="B12" s="111" t="s">
        <v>357</v>
      </c>
      <c r="C12" s="70"/>
      <c r="D12" s="97">
        <v>10.54</v>
      </c>
      <c r="E12" s="52">
        <f>IF(AND(D12&gt;0,D12&lt;12.7),INT(46.0849*(13-D12)^1.81),0)</f>
        <v>235</v>
      </c>
      <c r="F12" s="94"/>
      <c r="G12" s="51"/>
      <c r="H12" s="52">
        <f>IF(G12&lt;&gt;0,INT(1.84523*((G12*100)-75)^1.348),0)</f>
        <v>0</v>
      </c>
      <c r="I12" s="51">
        <v>2.97</v>
      </c>
      <c r="J12" s="52">
        <f>IF(I12&lt;&gt;0,INT(0.188807*((I12*100)-210)^1.41),0)</f>
        <v>102</v>
      </c>
      <c r="K12" s="52"/>
      <c r="L12" s="51"/>
      <c r="M12" s="52">
        <f>IF(AND(L12&gt;1.53,L12&lt;&gt;"N"),INT(56.0211*(L12-1.5)^1.05),0)</f>
        <v>0</v>
      </c>
      <c r="N12" s="51">
        <v>22.52</v>
      </c>
      <c r="O12" s="52">
        <f>IF(AND(N12&gt;8.15,N12&lt;&gt;"N"),INT(7.86*(N12-8)^1.1),0)</f>
        <v>149</v>
      </c>
      <c r="P12" s="53">
        <v>3</v>
      </c>
      <c r="Q12" s="54" t="s">
        <v>13</v>
      </c>
      <c r="R12" s="55">
        <v>40.85</v>
      </c>
      <c r="S12" s="52">
        <f>IF(AND(60*P12+R12&lt;254,P12&gt;0),INT(0.11193*(254-(60*P12+R12))^1.88),0)</f>
        <v>80</v>
      </c>
      <c r="T12" s="56">
        <f>SUM(E12,H12,J12,M12,O12,S12)</f>
        <v>566</v>
      </c>
      <c r="V12" s="121" t="s">
        <v>527</v>
      </c>
      <c r="W12" s="123">
        <v>5576</v>
      </c>
      <c r="X12" s="124">
        <v>9</v>
      </c>
    </row>
    <row r="13" spans="1:24" ht="14.1" customHeight="1">
      <c r="A13" s="49">
        <f>IF(T13&lt;&gt;0,+RANK(T13,T$12:T$120,0),0)</f>
        <v>34</v>
      </c>
      <c r="B13" s="111" t="s">
        <v>358</v>
      </c>
      <c r="C13" s="70"/>
      <c r="D13" s="97">
        <v>10.97</v>
      </c>
      <c r="E13" s="52">
        <f>IF(AND(D13&gt;0,D13&lt;12.7),INT(46.0849*(13-D13)^1.81),0)</f>
        <v>166</v>
      </c>
      <c r="F13" s="94"/>
      <c r="G13" s="51"/>
      <c r="H13" s="52">
        <f>IF(G13&lt;&gt;0,INT(1.84523*((G13*100)-75)^1.348),0)</f>
        <v>0</v>
      </c>
      <c r="I13" s="51">
        <v>3.02</v>
      </c>
      <c r="J13" s="52">
        <f>IF(I13&lt;&gt;0,INT(0.188807*((I13*100)-210)^1.41),0)</f>
        <v>110</v>
      </c>
      <c r="K13" s="52"/>
      <c r="L13" s="51">
        <v>6.46</v>
      </c>
      <c r="M13" s="52">
        <f>IF(AND(L13&gt;1.53,L13&lt;&gt;"N"),INT(56.0211*(L13-1.5)^1.05),0)</f>
        <v>301</v>
      </c>
      <c r="N13" s="51"/>
      <c r="O13" s="52">
        <f>IF(AND(N13&gt;8.15,N13&lt;&gt;"N"),INT(7.86*(N13-8)^1.1),0)</f>
        <v>0</v>
      </c>
      <c r="P13" s="53">
        <v>3</v>
      </c>
      <c r="Q13" s="54" t="s">
        <v>13</v>
      </c>
      <c r="R13" s="55">
        <v>43.49</v>
      </c>
      <c r="S13" s="52">
        <f>IF(AND(60*P13+R13&lt;254,P13&gt;0),INT(0.11193*(254-(60*P13+R13))^1.88),0)</f>
        <v>69</v>
      </c>
      <c r="T13" s="56">
        <f>SUM(E13,H13,J13,M13,O13,S13)</f>
        <v>646</v>
      </c>
      <c r="V13" s="121" t="s">
        <v>582</v>
      </c>
      <c r="W13" s="123">
        <v>5244</v>
      </c>
      <c r="X13" s="124">
        <v>8</v>
      </c>
    </row>
    <row r="14" spans="1:24" ht="14.1" customHeight="1">
      <c r="A14" s="49">
        <f>IF(T14&lt;&gt;0,+RANK(T14,T$12:T$120,0),0)</f>
        <v>40</v>
      </c>
      <c r="B14" s="111" t="s">
        <v>360</v>
      </c>
      <c r="C14" s="70"/>
      <c r="D14" s="97">
        <v>10.44</v>
      </c>
      <c r="E14" s="52">
        <f>IF(AND(D14&gt;0,D14&lt;12.7),INT(46.0849*(13-D14)^1.81),0)</f>
        <v>252</v>
      </c>
      <c r="F14" s="94"/>
      <c r="G14" s="51"/>
      <c r="H14" s="52">
        <f>IF(G14&lt;&gt;0,INT(1.84523*((G14*100)-75)^1.348),0)</f>
        <v>0</v>
      </c>
      <c r="I14" s="51">
        <v>3.31</v>
      </c>
      <c r="J14" s="52">
        <f>IF(I14&lt;&gt;0,INT(0.188807*((I14*100)-210)^1.41),0)</f>
        <v>163</v>
      </c>
      <c r="K14" s="52"/>
      <c r="L14" s="51"/>
      <c r="M14" s="52">
        <f>IF(AND(L14&gt;1.53,L14&lt;&gt;"N"),INT(56.0211*(L14-1.5)^1.05),0)</f>
        <v>0</v>
      </c>
      <c r="N14" s="51">
        <v>12.35</v>
      </c>
      <c r="O14" s="52">
        <f>IF(AND(N14&gt;8.15,N14&lt;&gt;"N"),INT(7.86*(N14-8)^1.1),0)</f>
        <v>39</v>
      </c>
      <c r="P14" s="53">
        <v>4</v>
      </c>
      <c r="Q14" s="54" t="s">
        <v>13</v>
      </c>
      <c r="R14" s="55">
        <v>4.53</v>
      </c>
      <c r="S14" s="52">
        <f>IF(AND(60*P14+R14&lt;254,P14&gt;0),INT(0.11193*(254-(60*P14+R14))^1.88),0)</f>
        <v>7</v>
      </c>
      <c r="T14" s="56">
        <f>SUM(E14,H14,J14,M14,O14,S14)</f>
        <v>461</v>
      </c>
      <c r="V14" s="121" t="s">
        <v>528</v>
      </c>
      <c r="W14" s="123">
        <v>4843</v>
      </c>
      <c r="X14" s="124">
        <v>7</v>
      </c>
    </row>
    <row r="15" spans="1:24" ht="14.1" customHeight="1">
      <c r="A15" s="49">
        <f>IF(T15&lt;&gt;0,+RANK(T15,T$12:T$120,0),0)</f>
        <v>41</v>
      </c>
      <c r="B15" s="111" t="s">
        <v>356</v>
      </c>
      <c r="C15" s="70"/>
      <c r="D15" s="97">
        <v>11.25</v>
      </c>
      <c r="E15" s="52">
        <f>IF(AND(D15&gt;0,D15&lt;12.7),INT(46.0849*(13-D15)^1.81),0)</f>
        <v>126</v>
      </c>
      <c r="F15" s="94"/>
      <c r="G15" s="51">
        <v>1.05</v>
      </c>
      <c r="H15" s="52">
        <f>IF(G15&lt;&gt;0,INT(1.84523*((G15*100)-75)^1.348),0)</f>
        <v>180</v>
      </c>
      <c r="I15" s="51"/>
      <c r="J15" s="52">
        <f>IF(I15&lt;&gt;0,INT(0.188807*((I15*100)-210)^1.41),0)</f>
        <v>0</v>
      </c>
      <c r="K15" s="52"/>
      <c r="L15" s="51"/>
      <c r="M15" s="52">
        <f>IF(AND(L15&gt;1.53,L15&lt;&gt;"N"),INT(56.0211*(L15-1.5)^1.05),0)</f>
        <v>0</v>
      </c>
      <c r="N15" s="51">
        <v>13.08</v>
      </c>
      <c r="O15" s="52">
        <f>IF(AND(N15&gt;8.15,N15&lt;&gt;"N"),INT(7.86*(N15-8)^1.1),0)</f>
        <v>46</v>
      </c>
      <c r="P15" s="53">
        <v>3</v>
      </c>
      <c r="Q15" s="54" t="s">
        <v>13</v>
      </c>
      <c r="R15" s="55">
        <v>38.42</v>
      </c>
      <c r="S15" s="52">
        <f>IF(AND(60*P15+R15&lt;254,P15&gt;0),INT(0.11193*(254-(60*P15+R15))^1.88),0)</f>
        <v>92</v>
      </c>
      <c r="T15" s="56">
        <f>SUM(E15,H15,J15,M15,O15,S15)</f>
        <v>444</v>
      </c>
      <c r="V15" s="121" t="s">
        <v>548</v>
      </c>
      <c r="W15" s="123">
        <v>4836</v>
      </c>
      <c r="X15" s="124">
        <v>6</v>
      </c>
    </row>
    <row r="16" spans="1:24" ht="14.1" customHeight="1" thickBot="1">
      <c r="A16" s="59">
        <f>IF(T16&lt;&gt;0,+RANK(T16,T$12:T$120,0),0)</f>
        <v>29</v>
      </c>
      <c r="B16" s="161" t="s">
        <v>359</v>
      </c>
      <c r="C16" s="71"/>
      <c r="D16" s="98">
        <v>10.71</v>
      </c>
      <c r="E16" s="62">
        <f>IF(AND(D16&gt;0,D16&lt;12.7),INT(46.0849*(13-D16)^1.81),0)</f>
        <v>206</v>
      </c>
      <c r="F16" s="95"/>
      <c r="G16" s="61">
        <v>1.0900000000000001</v>
      </c>
      <c r="H16" s="62">
        <f>IF(G16&lt;&gt;0,INT(1.84523*((G16*100)-75)^1.348),0)</f>
        <v>214</v>
      </c>
      <c r="I16" s="61"/>
      <c r="J16" s="62">
        <f>IF(I16&lt;&gt;0,INT(0.188807*((I16*100)-210)^1.41),0)</f>
        <v>0</v>
      </c>
      <c r="K16" s="62"/>
      <c r="L16" s="61">
        <v>5.47</v>
      </c>
      <c r="M16" s="62">
        <f>IF(AND(L16&gt;1.53,L16&lt;&gt;"N"),INT(56.0211*(L16-1.5)^1.05),0)</f>
        <v>238</v>
      </c>
      <c r="N16" s="61"/>
      <c r="O16" s="62">
        <f>IF(AND(N16&gt;8.15,N16&lt;&gt;"N"),INT(7.86*(N16-8)^1.1),0)</f>
        <v>0</v>
      </c>
      <c r="P16" s="63">
        <v>3</v>
      </c>
      <c r="Q16" s="64" t="s">
        <v>13</v>
      </c>
      <c r="R16" s="65">
        <v>30.93</v>
      </c>
      <c r="S16" s="62">
        <f>IF(AND(60*P16+R16&lt;254,P16&gt;0),INT(0.11193*(254-(60*P16+R16))^1.88),0)</f>
        <v>132</v>
      </c>
      <c r="T16" s="66">
        <f>SUM(E16,H16,J16,M16,O16,S16)</f>
        <v>790</v>
      </c>
      <c r="V16" s="121" t="s">
        <v>531</v>
      </c>
      <c r="W16" s="123">
        <v>4756</v>
      </c>
      <c r="X16" s="124">
        <v>5</v>
      </c>
    </row>
    <row r="17" spans="1:24" ht="14.1" customHeight="1" thickBot="1">
      <c r="A17" s="67" t="s">
        <v>16</v>
      </c>
      <c r="B17" s="47"/>
      <c r="C17" s="68"/>
      <c r="D17" s="13">
        <f>LARGE(T20:T24,1)+LARGE(T20:T24,2)+LARGE(T20:T24,3)+LARGE(T20:T24,4)</f>
        <v>4283</v>
      </c>
      <c r="E17" s="12"/>
      <c r="F17" s="40"/>
      <c r="G17" s="5" t="s">
        <v>12</v>
      </c>
      <c r="H17" s="4"/>
      <c r="I17" s="4"/>
      <c r="J17" s="4"/>
      <c r="K17" s="35"/>
      <c r="L17" s="4"/>
      <c r="M17" s="4"/>
      <c r="N17" s="4"/>
      <c r="O17" s="4"/>
      <c r="P17" s="4"/>
      <c r="Q17" s="4"/>
      <c r="R17" s="6"/>
      <c r="S17" s="4"/>
      <c r="T17" s="82">
        <v>0</v>
      </c>
      <c r="V17" s="121" t="s">
        <v>532</v>
      </c>
      <c r="W17" s="123">
        <v>4597</v>
      </c>
      <c r="X17" s="124">
        <v>4</v>
      </c>
    </row>
    <row r="18" spans="1:24" ht="14.1" customHeight="1">
      <c r="A18" s="83" t="s">
        <v>11</v>
      </c>
      <c r="B18" s="34" t="s">
        <v>15</v>
      </c>
      <c r="C18" s="84" t="s">
        <v>0</v>
      </c>
      <c r="D18" s="44" t="s">
        <v>1</v>
      </c>
      <c r="E18" s="26"/>
      <c r="F18" s="36"/>
      <c r="G18" s="25" t="s">
        <v>8</v>
      </c>
      <c r="H18" s="26"/>
      <c r="I18" s="25" t="s">
        <v>2</v>
      </c>
      <c r="J18" s="26"/>
      <c r="K18" s="36"/>
      <c r="L18" s="25" t="s">
        <v>9</v>
      </c>
      <c r="M18" s="26"/>
      <c r="N18" s="25" t="s">
        <v>3</v>
      </c>
      <c r="O18" s="26"/>
      <c r="P18" s="25" t="s">
        <v>4</v>
      </c>
      <c r="Q18" s="27"/>
      <c r="R18" s="27"/>
      <c r="S18" s="26"/>
      <c r="T18" s="21" t="s">
        <v>7</v>
      </c>
      <c r="V18" s="121" t="s">
        <v>533</v>
      </c>
      <c r="W18" s="123">
        <v>4552</v>
      </c>
      <c r="X18" s="124">
        <v>3</v>
      </c>
    </row>
    <row r="19" spans="1:24" ht="14.1" customHeight="1">
      <c r="A19" s="85"/>
      <c r="B19" s="113" t="s">
        <v>588</v>
      </c>
      <c r="C19" s="69"/>
      <c r="D19" s="45" t="s">
        <v>5</v>
      </c>
      <c r="E19" s="23" t="s">
        <v>6</v>
      </c>
      <c r="F19" s="37"/>
      <c r="G19" s="23" t="s">
        <v>5</v>
      </c>
      <c r="H19" s="23" t="s">
        <v>6</v>
      </c>
      <c r="I19" s="23" t="s">
        <v>5</v>
      </c>
      <c r="J19" s="23" t="s">
        <v>6</v>
      </c>
      <c r="K19" s="37"/>
      <c r="L19" s="23" t="s">
        <v>5</v>
      </c>
      <c r="M19" s="23" t="s">
        <v>6</v>
      </c>
      <c r="N19" s="23" t="s">
        <v>5</v>
      </c>
      <c r="O19" s="23" t="s">
        <v>6</v>
      </c>
      <c r="P19" s="30" t="s">
        <v>5</v>
      </c>
      <c r="Q19" s="31"/>
      <c r="R19" s="32"/>
      <c r="S19" s="23" t="s">
        <v>6</v>
      </c>
      <c r="T19" s="22"/>
      <c r="V19" s="121" t="s">
        <v>535</v>
      </c>
      <c r="W19" s="123">
        <v>4529</v>
      </c>
      <c r="X19" s="124">
        <v>2</v>
      </c>
    </row>
    <row r="20" spans="1:24" ht="14.1" customHeight="1">
      <c r="A20" s="87">
        <f>IF(T20&lt;&gt;0,+RANK(T20,T$12:T$120,0),0)</f>
        <v>17</v>
      </c>
      <c r="B20" s="111" t="s">
        <v>352</v>
      </c>
      <c r="C20" s="70"/>
      <c r="D20" s="99">
        <v>9.6</v>
      </c>
      <c r="E20" s="52">
        <f>IF(AND(D20&gt;0,D20&lt;12.7),INT(46.0849*(13-D20)^1.81),0)</f>
        <v>422</v>
      </c>
      <c r="F20" s="52"/>
      <c r="G20" s="51">
        <v>1.0900000000000001</v>
      </c>
      <c r="H20" s="52">
        <f>IF(G20&lt;&gt;0,INT(1.84523*((G20*100)-75)^1.348),0)</f>
        <v>214</v>
      </c>
      <c r="I20" s="51"/>
      <c r="J20" s="52">
        <f>IF(I20&lt;&gt;0,INT(0.188807*((I20*100)-210)^1.41),0)</f>
        <v>0</v>
      </c>
      <c r="K20" s="52"/>
      <c r="L20" s="51"/>
      <c r="M20" s="52">
        <f>IF(AND(L20&gt;1.53,L20&lt;&gt;"N"),INT(56.0211*(L20-1.5)^1.05),0)</f>
        <v>0</v>
      </c>
      <c r="N20" s="51">
        <v>19.36</v>
      </c>
      <c r="O20" s="52">
        <f>IF(AND(N20&gt;8.15,N20&lt;&gt;"N"),INT(7.86*(N20-8)^1.1),0)</f>
        <v>113</v>
      </c>
      <c r="P20" s="53">
        <v>3</v>
      </c>
      <c r="Q20" s="54" t="s">
        <v>13</v>
      </c>
      <c r="R20" s="55">
        <v>1.66</v>
      </c>
      <c r="S20" s="52">
        <f>IF(AND(60*P20+R20&lt;254,P20&gt;0),INT(0.11193*(254-(60*P20+R20))^1.88),0)</f>
        <v>350</v>
      </c>
      <c r="T20" s="56">
        <f>SUM(E20,H20,J20,M20,O20,S20)</f>
        <v>1099</v>
      </c>
      <c r="V20" s="121" t="s">
        <v>536</v>
      </c>
      <c r="W20" s="123">
        <v>4313</v>
      </c>
      <c r="X20" s="124">
        <v>1</v>
      </c>
    </row>
    <row r="21" spans="1:24" ht="14.1" customHeight="1">
      <c r="A21" s="49">
        <f>IF(T21&lt;&gt;0,+RANK(T21,T$12:T$120,0),0)</f>
        <v>13</v>
      </c>
      <c r="B21" s="111" t="s">
        <v>353</v>
      </c>
      <c r="C21" s="70"/>
      <c r="D21" s="99">
        <v>9.76</v>
      </c>
      <c r="E21" s="52">
        <f>IF(AND(D21&gt;0,D21&lt;12.7),INT(46.0849*(13-D21)^1.81),0)</f>
        <v>386</v>
      </c>
      <c r="F21" s="52"/>
      <c r="G21" s="51">
        <v>1.29</v>
      </c>
      <c r="H21" s="52">
        <f>IF(G21&lt;&gt;0,INT(1.84523*((G21*100)-75)^1.348),0)</f>
        <v>399</v>
      </c>
      <c r="I21" s="51"/>
      <c r="J21" s="52">
        <f>IF(I21&lt;&gt;0,INT(0.188807*((I21*100)-210)^1.41),0)</f>
        <v>0</v>
      </c>
      <c r="K21" s="52"/>
      <c r="L21" s="51"/>
      <c r="M21" s="52">
        <f>IF(AND(L21&gt;1.53,L21&lt;&gt;"N"),INT(56.0211*(L21-1.5)^1.05),0)</f>
        <v>0</v>
      </c>
      <c r="N21" s="51">
        <v>23.31</v>
      </c>
      <c r="O21" s="52">
        <f>IF(AND(N21&gt;8.15,N21&lt;&gt;"N"),INT(7.86*(N21-8)^1.1),0)</f>
        <v>158</v>
      </c>
      <c r="P21" s="53">
        <v>3</v>
      </c>
      <c r="Q21" s="54" t="s">
        <v>13</v>
      </c>
      <c r="R21" s="55">
        <v>14.92</v>
      </c>
      <c r="S21" s="52">
        <f>IF(AND(60*P21+R21&lt;254,P21&gt;0),INT(0.11193*(254-(60*P21+R21))^1.88),0)</f>
        <v>239</v>
      </c>
      <c r="T21" s="56">
        <f>SUM(E21,H21,J21,M21,O21,S21)</f>
        <v>1182</v>
      </c>
      <c r="V21" s="121" t="s">
        <v>537</v>
      </c>
      <c r="W21" s="123">
        <v>4307</v>
      </c>
      <c r="X21" s="124">
        <v>1</v>
      </c>
    </row>
    <row r="22" spans="1:24" ht="14.1" customHeight="1">
      <c r="A22" s="49">
        <f>IF(T22&lt;&gt;0,+RANK(T22,T$12:T$120,0),0)</f>
        <v>31</v>
      </c>
      <c r="B22" s="111" t="s">
        <v>351</v>
      </c>
      <c r="C22" s="70"/>
      <c r="D22" s="99">
        <v>10.96</v>
      </c>
      <c r="E22" s="52">
        <f>IF(AND(D22&gt;0,D22&lt;12.7),INT(46.0849*(13-D22)^1.81),0)</f>
        <v>167</v>
      </c>
      <c r="F22" s="52"/>
      <c r="G22" s="51"/>
      <c r="H22" s="52">
        <f>IF(G22&lt;&gt;0,INT(1.84523*((G22*100)-75)^1.348),0)</f>
        <v>0</v>
      </c>
      <c r="I22" s="51">
        <v>2.64</v>
      </c>
      <c r="J22" s="52">
        <f>IF(I22&lt;&gt;0,INT(0.188807*((I22*100)-210)^1.41),0)</f>
        <v>52</v>
      </c>
      <c r="K22" s="52"/>
      <c r="L22" s="51"/>
      <c r="M22" s="52">
        <f>IF(AND(L22&gt;1.53,L22&lt;&gt;"N"),INT(56.0211*(L22-1.5)^1.05),0)</f>
        <v>0</v>
      </c>
      <c r="N22" s="51">
        <v>33.81</v>
      </c>
      <c r="O22" s="52">
        <f>IF(AND(N22&gt;8.15,N22&lt;&gt;"N"),INT(7.86*(N22-8)^1.1),0)</f>
        <v>280</v>
      </c>
      <c r="P22" s="53">
        <v>3</v>
      </c>
      <c r="Q22" s="54" t="s">
        <v>13</v>
      </c>
      <c r="R22" s="55">
        <v>15.08</v>
      </c>
      <c r="S22" s="52">
        <f>IF(AND(60*P22+R22&lt;254,P22&gt;0),INT(0.11193*(254-(60*P22+R22))^1.88),0)</f>
        <v>238</v>
      </c>
      <c r="T22" s="56">
        <f>SUM(E22,H22,J22,M22,O22,S22)</f>
        <v>737</v>
      </c>
      <c r="V22" s="121" t="s">
        <v>584</v>
      </c>
      <c r="W22" s="123">
        <v>4283</v>
      </c>
      <c r="X22" s="124">
        <v>1</v>
      </c>
    </row>
    <row r="23" spans="1:24" ht="14.1" customHeight="1">
      <c r="A23" s="49">
        <f>IF(T23&lt;&gt;0,+RANK(T23,T$12:T$120,0),0)</f>
        <v>20</v>
      </c>
      <c r="B23" s="111" t="s">
        <v>354</v>
      </c>
      <c r="C23" s="70"/>
      <c r="D23" s="99">
        <v>9.83</v>
      </c>
      <c r="E23" s="52">
        <f>IF(AND(D23&gt;0,D23&lt;12.7),INT(46.0849*(13-D23)^1.81),0)</f>
        <v>371</v>
      </c>
      <c r="F23" s="52"/>
      <c r="G23" s="51"/>
      <c r="H23" s="52">
        <f>IF(G23&lt;&gt;0,INT(1.84523*((G23*100)-75)^1.348),0)</f>
        <v>0</v>
      </c>
      <c r="I23" s="51">
        <v>3.43</v>
      </c>
      <c r="J23" s="52">
        <f>IF(I23&lt;&gt;0,INT(0.188807*((I23*100)-210)^1.41),0)</f>
        <v>186</v>
      </c>
      <c r="K23" s="52"/>
      <c r="L23" s="51">
        <v>5.5</v>
      </c>
      <c r="M23" s="52">
        <f>IF(AND(L23&gt;1.53,L23&lt;&gt;"N"),INT(56.0211*(L23-1.5)^1.05),0)</f>
        <v>240</v>
      </c>
      <c r="N23" s="51"/>
      <c r="O23" s="52">
        <f>IF(AND(N23&gt;8.15,N23&lt;&gt;"N"),INT(7.86*(N23-8)^1.1),0)</f>
        <v>0</v>
      </c>
      <c r="P23" s="53">
        <v>3</v>
      </c>
      <c r="Q23" s="54" t="s">
        <v>13</v>
      </c>
      <c r="R23" s="55">
        <v>18.440000000000001</v>
      </c>
      <c r="S23" s="52">
        <f>IF(AND(60*P23+R23&lt;254,P23&gt;0),INT(0.11193*(254-(60*P23+R23))^1.88),0)</f>
        <v>213</v>
      </c>
      <c r="T23" s="56">
        <f>SUM(E23,H23,J23,M23,O23,S23)</f>
        <v>1010</v>
      </c>
      <c r="V23" s="121" t="s">
        <v>538</v>
      </c>
      <c r="W23" s="123">
        <v>4228</v>
      </c>
      <c r="X23" s="124">
        <v>1</v>
      </c>
    </row>
    <row r="24" spans="1:24" ht="14.1" customHeight="1" thickBot="1">
      <c r="A24" s="59">
        <f>IF(T24&lt;&gt;0,+RANK(T24,T$12:T$120,0),0)</f>
        <v>21</v>
      </c>
      <c r="B24" s="161" t="s">
        <v>355</v>
      </c>
      <c r="C24" s="71"/>
      <c r="D24" s="100">
        <v>9.92</v>
      </c>
      <c r="E24" s="62">
        <f>IF(AND(D24&gt;0,D24&lt;12.7),INT(46.0849*(13-D24)^1.81),0)</f>
        <v>353</v>
      </c>
      <c r="F24" s="62"/>
      <c r="G24" s="61"/>
      <c r="H24" s="62">
        <f>IF(G24&lt;&gt;0,INT(1.84523*((G24*100)-75)^1.348),0)</f>
        <v>0</v>
      </c>
      <c r="I24" s="61">
        <v>3.4</v>
      </c>
      <c r="J24" s="62">
        <f>IF(I24&lt;&gt;0,INT(0.188807*((I24*100)-210)^1.41),0)</f>
        <v>180</v>
      </c>
      <c r="K24" s="62"/>
      <c r="L24" s="61">
        <v>6.08</v>
      </c>
      <c r="M24" s="62">
        <f>IF(AND(L24&gt;1.53,L24&lt;&gt;"N"),INT(56.0211*(L24-1.5)^1.05),0)</f>
        <v>276</v>
      </c>
      <c r="N24" s="61"/>
      <c r="O24" s="62">
        <f>IF(AND(N24&gt;8.15,N24&lt;&gt;"N"),INT(7.86*(N24-8)^1.1),0)</f>
        <v>0</v>
      </c>
      <c r="P24" s="63">
        <v>3</v>
      </c>
      <c r="Q24" s="64" t="s">
        <v>13</v>
      </c>
      <c r="R24" s="65">
        <v>22.69</v>
      </c>
      <c r="S24" s="62">
        <f>IF(AND(60*P24+R24&lt;254,P24&gt;0),INT(0.11193*(254-(60*P24+R24))^1.88),0)</f>
        <v>183</v>
      </c>
      <c r="T24" s="66">
        <f>SUM(E24,H24,J24,M24,O24,S24)</f>
        <v>992</v>
      </c>
      <c r="V24" s="121" t="s">
        <v>539</v>
      </c>
      <c r="W24" s="123">
        <v>4212</v>
      </c>
      <c r="X24" s="124">
        <v>1</v>
      </c>
    </row>
    <row r="25" spans="1:24" ht="14.1" customHeight="1" thickBot="1">
      <c r="A25" s="67" t="s">
        <v>16</v>
      </c>
      <c r="B25" s="47"/>
      <c r="C25" s="68"/>
      <c r="D25" s="13">
        <f>LARGE(T28:T32,1)+LARGE(T28:T32,2)+LARGE(T28:T32,3)+LARGE(T28:T32,4)</f>
        <v>5969</v>
      </c>
      <c r="E25" s="12"/>
      <c r="F25" s="40"/>
      <c r="G25" s="5" t="s">
        <v>12</v>
      </c>
      <c r="H25" s="4"/>
      <c r="I25" s="4"/>
      <c r="J25" s="4"/>
      <c r="K25" s="35"/>
      <c r="L25" s="4"/>
      <c r="M25" s="4"/>
      <c r="N25" s="4"/>
      <c r="O25" s="4"/>
      <c r="P25" s="4"/>
      <c r="Q25" s="4"/>
      <c r="R25" s="6"/>
      <c r="S25" s="4"/>
      <c r="T25" s="82">
        <v>0</v>
      </c>
      <c r="V25" s="121" t="s">
        <v>587</v>
      </c>
      <c r="W25" s="123">
        <v>4114</v>
      </c>
      <c r="X25" s="124">
        <v>1</v>
      </c>
    </row>
    <row r="26" spans="1:24" ht="14.1" customHeight="1">
      <c r="A26" s="83" t="s">
        <v>11</v>
      </c>
      <c r="B26" s="34" t="s">
        <v>15</v>
      </c>
      <c r="C26" s="84" t="s">
        <v>0</v>
      </c>
      <c r="D26" s="44" t="s">
        <v>1</v>
      </c>
      <c r="E26" s="26"/>
      <c r="F26" s="36"/>
      <c r="G26" s="25" t="s">
        <v>8</v>
      </c>
      <c r="H26" s="26"/>
      <c r="I26" s="25" t="s">
        <v>2</v>
      </c>
      <c r="J26" s="26"/>
      <c r="K26" s="36"/>
      <c r="L26" s="25" t="s">
        <v>9</v>
      </c>
      <c r="M26" s="26"/>
      <c r="N26" s="25" t="s">
        <v>3</v>
      </c>
      <c r="O26" s="26"/>
      <c r="P26" s="25" t="s">
        <v>4</v>
      </c>
      <c r="Q26" s="27"/>
      <c r="R26" s="27"/>
      <c r="S26" s="26"/>
      <c r="T26" s="21" t="s">
        <v>7</v>
      </c>
      <c r="V26" s="121" t="s">
        <v>540</v>
      </c>
      <c r="W26" s="123">
        <v>3915</v>
      </c>
      <c r="X26" s="124">
        <v>1</v>
      </c>
    </row>
    <row r="27" spans="1:24" ht="14.1" customHeight="1">
      <c r="A27" s="85"/>
      <c r="B27" s="113" t="s">
        <v>108</v>
      </c>
      <c r="C27" s="69"/>
      <c r="D27" s="45" t="s">
        <v>5</v>
      </c>
      <c r="E27" s="23" t="s">
        <v>6</v>
      </c>
      <c r="F27" s="37"/>
      <c r="G27" s="23" t="s">
        <v>5</v>
      </c>
      <c r="H27" s="23" t="s">
        <v>6</v>
      </c>
      <c r="I27" s="23" t="s">
        <v>5</v>
      </c>
      <c r="J27" s="23" t="s">
        <v>6</v>
      </c>
      <c r="K27" s="37"/>
      <c r="L27" s="23" t="s">
        <v>5</v>
      </c>
      <c r="M27" s="23" t="s">
        <v>6</v>
      </c>
      <c r="N27" s="23" t="s">
        <v>5</v>
      </c>
      <c r="O27" s="23" t="s">
        <v>6</v>
      </c>
      <c r="P27" s="30" t="s">
        <v>5</v>
      </c>
      <c r="Q27" s="31"/>
      <c r="R27" s="32"/>
      <c r="S27" s="23" t="s">
        <v>6</v>
      </c>
      <c r="T27" s="22"/>
      <c r="V27" s="121" t="s">
        <v>541</v>
      </c>
      <c r="W27" s="123">
        <v>3843</v>
      </c>
      <c r="X27" s="124">
        <v>1</v>
      </c>
    </row>
    <row r="28" spans="1:24" ht="14.1" customHeight="1">
      <c r="A28" s="87">
        <f>IF(T28&lt;&gt;0,+RANK(T28,T$12:T$120,0),0)</f>
        <v>1</v>
      </c>
      <c r="B28" s="111" t="s">
        <v>340</v>
      </c>
      <c r="C28" s="70"/>
      <c r="D28" s="99">
        <v>9.2799999999999994</v>
      </c>
      <c r="E28" s="52">
        <f>IF(AND(D28&gt;0,D28&lt;12.7),INT(46.0849*(13-D28)^1.81),0)</f>
        <v>496</v>
      </c>
      <c r="F28" s="52"/>
      <c r="G28" s="51"/>
      <c r="H28" s="52">
        <f>IF(G28&lt;&gt;0,INT(1.84523*((G28*100)-75)^1.348),0)</f>
        <v>0</v>
      </c>
      <c r="I28" s="51">
        <v>4.16</v>
      </c>
      <c r="J28" s="52">
        <f>IF(I28&lt;&gt;0,INT(0.188807*((I28*100)-210)^1.41),0)</f>
        <v>345</v>
      </c>
      <c r="K28" s="52"/>
      <c r="L28" s="51"/>
      <c r="M28" s="52">
        <f>IF(AND(L28&gt;1.53,L28&lt;&gt;"N"),INT(56.0211*(L28-1.5)^1.05),0)</f>
        <v>0</v>
      </c>
      <c r="N28" s="51">
        <v>43.68</v>
      </c>
      <c r="O28" s="52">
        <f>IF(AND(N28&gt;8.15,N28&lt;&gt;"N"),INT(7.86*(N28-8)^1.1),0)</f>
        <v>400</v>
      </c>
      <c r="P28" s="53">
        <v>2</v>
      </c>
      <c r="Q28" s="54" t="s">
        <v>13</v>
      </c>
      <c r="R28" s="55">
        <v>52.58</v>
      </c>
      <c r="S28" s="52">
        <f>IF(AND(60*P28+R28&lt;254,P28&gt;0),INT(0.11193*(254-(60*P28+R28))^1.88),0)</f>
        <v>437</v>
      </c>
      <c r="T28" s="56">
        <f>SUM(E28,H28,J28,M28,O28,S28)</f>
        <v>1678</v>
      </c>
      <c r="V28" s="121" t="s">
        <v>542</v>
      </c>
      <c r="W28" s="123">
        <v>3658</v>
      </c>
      <c r="X28" s="124">
        <v>1</v>
      </c>
    </row>
    <row r="29" spans="1:24" ht="14.1" customHeight="1">
      <c r="A29" s="49">
        <f>IF(T29&lt;&gt;0,+RANK(T29,T$12:T$120,0),0)</f>
        <v>2</v>
      </c>
      <c r="B29" s="111" t="s">
        <v>341</v>
      </c>
      <c r="C29" s="70"/>
      <c r="D29" s="99">
        <v>8.92</v>
      </c>
      <c r="E29" s="52">
        <f>IF(AND(D29&gt;0,D29&lt;12.7),INT(46.0849*(13-D29)^1.81),0)</f>
        <v>587</v>
      </c>
      <c r="F29" s="52"/>
      <c r="G29" s="51"/>
      <c r="H29" s="52">
        <f>IF(G29&lt;&gt;0,INT(1.84523*((G29*100)-75)^1.348),0)</f>
        <v>0</v>
      </c>
      <c r="I29" s="51">
        <v>3.86</v>
      </c>
      <c r="J29" s="52">
        <f>IF(I29&lt;&gt;0,INT(0.188807*((I29*100)-210)^1.41),0)</f>
        <v>276</v>
      </c>
      <c r="K29" s="52"/>
      <c r="L29" s="51">
        <v>7.03</v>
      </c>
      <c r="M29" s="52">
        <f>IF(AND(L29&gt;1.53,L29&lt;&gt;"N"),INT(56.0211*(L29-1.5)^1.05),0)</f>
        <v>337</v>
      </c>
      <c r="N29" s="51"/>
      <c r="O29" s="52">
        <f>IF(AND(N29&gt;8.15,N29&lt;&gt;"N"),INT(7.86*(N29-8)^1.1),0)</f>
        <v>0</v>
      </c>
      <c r="P29" s="53">
        <v>3</v>
      </c>
      <c r="Q29" s="54" t="s">
        <v>13</v>
      </c>
      <c r="R29" s="55">
        <v>1.62</v>
      </c>
      <c r="S29" s="52">
        <f>IF(AND(60*P29+R29&lt;254,P29&gt;0),INT(0.11193*(254-(60*P29+R29))^1.88),0)</f>
        <v>350</v>
      </c>
      <c r="T29" s="56">
        <f>SUM(E29,H29,J29,M29,O29,S29)</f>
        <v>1550</v>
      </c>
      <c r="V29" s="121" t="s">
        <v>543</v>
      </c>
      <c r="W29" s="123">
        <v>3391</v>
      </c>
      <c r="X29" s="124">
        <v>1</v>
      </c>
    </row>
    <row r="30" spans="1:24" ht="14.1" customHeight="1">
      <c r="A30" s="49">
        <f>IF(T30&lt;&gt;0,+RANK(T30,T$12:T$120,0),0)</f>
        <v>7</v>
      </c>
      <c r="B30" s="111" t="s">
        <v>342</v>
      </c>
      <c r="C30" s="70"/>
      <c r="D30" s="99">
        <v>10.02</v>
      </c>
      <c r="E30" s="52">
        <f>IF(AND(D30&gt;0,D30&lt;12.7),INT(46.0849*(13-D30)^1.81),0)</f>
        <v>332</v>
      </c>
      <c r="F30" s="52"/>
      <c r="G30" s="51">
        <v>1.25</v>
      </c>
      <c r="H30" s="52">
        <f>IF(G30&lt;&gt;0,INT(1.84523*((G30*100)-75)^1.348),0)</f>
        <v>359</v>
      </c>
      <c r="I30" s="51"/>
      <c r="J30" s="52">
        <f>IF(I30&lt;&gt;0,INT(0.188807*((I30*100)-210)^1.41),0)</f>
        <v>0</v>
      </c>
      <c r="K30" s="52"/>
      <c r="L30" s="51">
        <v>6.78</v>
      </c>
      <c r="M30" s="52">
        <f>IF(AND(L30&gt;1.53,L30&lt;&gt;"N"),INT(56.0211*(L30-1.5)^1.05),0)</f>
        <v>321</v>
      </c>
      <c r="N30" s="51"/>
      <c r="O30" s="52">
        <f>IF(AND(N30&gt;8.15,N30&lt;&gt;"N"),INT(7.86*(N30-8)^1.1),0)</f>
        <v>0</v>
      </c>
      <c r="P30" s="53">
        <v>3</v>
      </c>
      <c r="Q30" s="54" t="s">
        <v>13</v>
      </c>
      <c r="R30" s="55">
        <v>4.6399999999999997</v>
      </c>
      <c r="S30" s="52">
        <f>IF(AND(60*P30+R30&lt;254,P30&gt;0),INT(0.11193*(254-(60*P30+R30))^1.88),0)</f>
        <v>323</v>
      </c>
      <c r="T30" s="56">
        <f>SUM(E30,H30,J30,M30,O30,S30)</f>
        <v>1335</v>
      </c>
      <c r="V30" s="121" t="s">
        <v>544</v>
      </c>
      <c r="W30" s="123">
        <v>2970</v>
      </c>
      <c r="X30" s="124">
        <v>1</v>
      </c>
    </row>
    <row r="31" spans="1:24" ht="14.1" customHeight="1">
      <c r="A31" s="49">
        <f>IF(T31&lt;&gt;0,+RANK(T31,T$12:T$120,0),0)</f>
        <v>4</v>
      </c>
      <c r="B31" s="111" t="s">
        <v>343</v>
      </c>
      <c r="C31" s="70"/>
      <c r="D31" s="99">
        <v>9.11</v>
      </c>
      <c r="E31" s="52">
        <f>IF(AND(D31&gt;0,D31&lt;12.7),INT(46.0849*(13-D31)^1.81),0)</f>
        <v>538</v>
      </c>
      <c r="F31" s="52"/>
      <c r="G31" s="51"/>
      <c r="H31" s="52">
        <f>IF(G31&lt;&gt;0,INT(1.84523*((G31*100)-75)^1.348),0)</f>
        <v>0</v>
      </c>
      <c r="I31" s="51">
        <v>3.99</v>
      </c>
      <c r="J31" s="52">
        <f>IF(I31&lt;&gt;0,INT(0.188807*((I31*100)-210)^1.41),0)</f>
        <v>306</v>
      </c>
      <c r="K31" s="52"/>
      <c r="L31" s="51"/>
      <c r="M31" s="52">
        <f>IF(AND(L31&gt;1.53,L31&lt;&gt;"N"),INT(56.0211*(L31-1.5)^1.05),0)</f>
        <v>0</v>
      </c>
      <c r="N31" s="51">
        <v>35.86</v>
      </c>
      <c r="O31" s="52">
        <f>IF(AND(N31&gt;8.15,N31&lt;&gt;"N"),INT(7.86*(N31-8)^1.1),0)</f>
        <v>305</v>
      </c>
      <c r="P31" s="53">
        <v>3</v>
      </c>
      <c r="Q31" s="54" t="s">
        <v>13</v>
      </c>
      <c r="R31" s="55">
        <v>12.56</v>
      </c>
      <c r="S31" s="52">
        <f>IF(AND(60*P31+R31&lt;254,P31&gt;0),INT(0.11193*(254-(60*P31+R31))^1.88),0)</f>
        <v>257</v>
      </c>
      <c r="T31" s="56">
        <f>SUM(E31,H31,J31,M31,O31,S31)</f>
        <v>1406</v>
      </c>
      <c r="V31" s="121" t="s">
        <v>591</v>
      </c>
      <c r="W31" s="123">
        <v>2788</v>
      </c>
      <c r="X31" s="124">
        <v>1</v>
      </c>
    </row>
    <row r="32" spans="1:24" ht="14.1" customHeight="1" thickBot="1">
      <c r="A32" s="59">
        <f>IF(T32&lt;&gt;0,+RANK(T32,T$12:T$120,0),0)</f>
        <v>10</v>
      </c>
      <c r="B32" s="161" t="s">
        <v>344</v>
      </c>
      <c r="C32" s="71"/>
      <c r="D32" s="100">
        <v>9.43</v>
      </c>
      <c r="E32" s="62">
        <f>IF(AND(D32&gt;0,D32&lt;12.7),INT(46.0849*(13-D32)^1.81),0)</f>
        <v>461</v>
      </c>
      <c r="F32" s="62"/>
      <c r="G32" s="61">
        <v>1.25</v>
      </c>
      <c r="H32" s="62">
        <f>IF(G32&lt;&gt;0,INT(1.84523*((G32*100)-75)^1.348),0)</f>
        <v>359</v>
      </c>
      <c r="I32" s="61"/>
      <c r="J32" s="62">
        <f>IF(I32&lt;&gt;0,INT(0.188807*((I32*100)-210)^1.41),0)</f>
        <v>0</v>
      </c>
      <c r="K32" s="62"/>
      <c r="L32" s="61">
        <v>4.96</v>
      </c>
      <c r="M32" s="62">
        <f>IF(AND(L32&gt;1.53,L32&lt;&gt;"N"),INT(56.0211*(L32-1.5)^1.05),0)</f>
        <v>206</v>
      </c>
      <c r="N32" s="61"/>
      <c r="O32" s="62">
        <f>IF(AND(N32&gt;8.15,N32&lt;&gt;"N"),INT(7.86*(N32-8)^1.1),0)</f>
        <v>0</v>
      </c>
      <c r="P32" s="63">
        <v>3</v>
      </c>
      <c r="Q32" s="64" t="s">
        <v>13</v>
      </c>
      <c r="R32" s="65">
        <v>14.03</v>
      </c>
      <c r="S32" s="62">
        <f>IF(AND(60*P32+R32&lt;254,P32&gt;0),INT(0.11193*(254-(60*P32+R32))^1.88),0)</f>
        <v>246</v>
      </c>
      <c r="T32" s="66">
        <f>SUM(E32,H32,J32,M32,O32,S32)</f>
        <v>1272</v>
      </c>
      <c r="V32" s="121" t="s">
        <v>592</v>
      </c>
      <c r="W32" s="123">
        <v>2463</v>
      </c>
      <c r="X32" s="124">
        <v>1</v>
      </c>
    </row>
    <row r="33" spans="1:24" ht="14.1" customHeight="1" thickBot="1">
      <c r="A33" s="67" t="s">
        <v>16</v>
      </c>
      <c r="B33" s="48"/>
      <c r="C33" s="68"/>
      <c r="D33" s="13">
        <f>LARGE(T36:T40,1)+LARGE(T36:T40,2)+LARGE(T36:T40,3)+LARGE(T36:T40,4)</f>
        <v>4529</v>
      </c>
      <c r="E33" s="12"/>
      <c r="F33" s="40"/>
      <c r="G33" s="5" t="s">
        <v>12</v>
      </c>
      <c r="H33" s="4"/>
      <c r="I33" s="4"/>
      <c r="J33" s="4"/>
      <c r="K33" s="35"/>
      <c r="L33" s="4"/>
      <c r="M33" s="4"/>
      <c r="N33" s="4"/>
      <c r="O33" s="4"/>
      <c r="P33" s="4"/>
      <c r="Q33" s="4"/>
      <c r="R33" s="6"/>
      <c r="S33" s="4"/>
      <c r="T33" s="82">
        <v>0</v>
      </c>
      <c r="V33" s="121" t="s">
        <v>560</v>
      </c>
      <c r="W33" s="123">
        <v>1804</v>
      </c>
      <c r="X33" s="124">
        <v>1</v>
      </c>
    </row>
    <row r="34" spans="1:24" ht="14.1" customHeight="1">
      <c r="A34" s="83" t="s">
        <v>11</v>
      </c>
      <c r="B34" s="34" t="s">
        <v>15</v>
      </c>
      <c r="C34" s="84" t="s">
        <v>0</v>
      </c>
      <c r="D34" s="44" t="s">
        <v>1</v>
      </c>
      <c r="E34" s="26"/>
      <c r="F34" s="36"/>
      <c r="G34" s="25" t="s">
        <v>8</v>
      </c>
      <c r="H34" s="26"/>
      <c r="I34" s="25" t="s">
        <v>2</v>
      </c>
      <c r="J34" s="26"/>
      <c r="K34" s="36"/>
      <c r="L34" s="25" t="s">
        <v>9</v>
      </c>
      <c r="M34" s="26"/>
      <c r="N34" s="25" t="s">
        <v>3</v>
      </c>
      <c r="O34" s="26"/>
      <c r="P34" s="25" t="s">
        <v>4</v>
      </c>
      <c r="Q34" s="27"/>
      <c r="R34" s="27"/>
      <c r="S34" s="26"/>
      <c r="T34" s="21" t="s">
        <v>7</v>
      </c>
    </row>
    <row r="35" spans="1:24" ht="14.1" customHeight="1">
      <c r="A35" s="85"/>
      <c r="B35" s="113" t="s">
        <v>69</v>
      </c>
      <c r="C35" s="69"/>
      <c r="D35" s="45" t="s">
        <v>5</v>
      </c>
      <c r="E35" s="23" t="s">
        <v>6</v>
      </c>
      <c r="F35" s="37"/>
      <c r="G35" s="23" t="s">
        <v>5</v>
      </c>
      <c r="H35" s="23" t="s">
        <v>6</v>
      </c>
      <c r="I35" s="23" t="s">
        <v>5</v>
      </c>
      <c r="J35" s="23" t="s">
        <v>6</v>
      </c>
      <c r="K35" s="37"/>
      <c r="L35" s="23" t="s">
        <v>5</v>
      </c>
      <c r="M35" s="23" t="s">
        <v>6</v>
      </c>
      <c r="N35" s="23" t="s">
        <v>5</v>
      </c>
      <c r="O35" s="23" t="s">
        <v>6</v>
      </c>
      <c r="P35" s="30" t="s">
        <v>5</v>
      </c>
      <c r="Q35" s="31"/>
      <c r="R35" s="32"/>
      <c r="S35" s="23" t="s">
        <v>6</v>
      </c>
      <c r="T35" s="22"/>
    </row>
    <row r="36" spans="1:24" ht="14.1" customHeight="1">
      <c r="A36" s="87">
        <f>IF(T36&lt;&gt;0,+RANK(T36,T$12:T$120,0),0)</f>
        <v>33</v>
      </c>
      <c r="B36" s="111" t="s">
        <v>319</v>
      </c>
      <c r="C36" s="70"/>
      <c r="D36" s="99">
        <v>10.37</v>
      </c>
      <c r="E36" s="52">
        <f>IF(AND(D36&gt;0,D36&lt;12.7),INT(46.0849*(13-D36)^1.81),0)</f>
        <v>265</v>
      </c>
      <c r="F36" s="52"/>
      <c r="G36" s="51"/>
      <c r="H36" s="52">
        <f>IF(G36&lt;&gt;0,INT(1.84523*((G36*100)-75)^1.348),0)</f>
        <v>0</v>
      </c>
      <c r="I36" s="51">
        <v>2.73</v>
      </c>
      <c r="J36" s="52">
        <f>IF(I36&lt;&gt;0,INT(0.188807*((I36*100)-210)^1.41),0)</f>
        <v>65</v>
      </c>
      <c r="K36" s="52"/>
      <c r="L36" s="51"/>
      <c r="M36" s="52">
        <f>IF(AND(L36&gt;1.53,L36&lt;&gt;"N"),INT(56.0211*(L36-1.5)^1.05),0)</f>
        <v>0</v>
      </c>
      <c r="N36" s="51">
        <v>28.25</v>
      </c>
      <c r="O36" s="52">
        <f>IF(AND(N36&gt;8.15,N36&lt;&gt;"N"),INT(7.86*(N36-8)^1.1),0)</f>
        <v>215</v>
      </c>
      <c r="P36" s="53">
        <v>3</v>
      </c>
      <c r="Q36" s="54" t="s">
        <v>13</v>
      </c>
      <c r="R36" s="55">
        <v>35.22</v>
      </c>
      <c r="S36" s="52">
        <f>IF(AND(60*P36+R36&lt;254,P36&gt;0),INT(0.11193*(254-(60*P36+R36))^1.88),0)</f>
        <v>108</v>
      </c>
      <c r="T36" s="56">
        <f>SUM(E36,H36,J36,M36,O36,S36)</f>
        <v>653</v>
      </c>
    </row>
    <row r="37" spans="1:24" ht="14.1" customHeight="1">
      <c r="A37" s="49">
        <f>IF(T37&lt;&gt;0,+RANK(T37,T$12:T$120,0),0)</f>
        <v>35</v>
      </c>
      <c r="B37" s="111" t="s">
        <v>320</v>
      </c>
      <c r="C37" s="70"/>
      <c r="D37" s="99">
        <v>10.66</v>
      </c>
      <c r="E37" s="52">
        <f>IF(AND(D37&gt;0,D37&lt;12.7),INT(46.0849*(13-D37)^1.81),0)</f>
        <v>214</v>
      </c>
      <c r="F37" s="52"/>
      <c r="G37" s="51"/>
      <c r="H37" s="52">
        <f>IF(G37&lt;&gt;0,INT(1.84523*((G37*100)-75)^1.348),0)</f>
        <v>0</v>
      </c>
      <c r="I37" s="51">
        <v>3.02</v>
      </c>
      <c r="J37" s="52">
        <f>IF(I37&lt;&gt;0,INT(0.188807*((I37*100)-210)^1.41),0)</f>
        <v>110</v>
      </c>
      <c r="K37" s="52"/>
      <c r="L37" s="51"/>
      <c r="M37" s="52">
        <f>IF(AND(L37&gt;1.53,L37&lt;&gt;"N"),INT(56.0211*(L37-1.5)^1.05),0)</f>
        <v>0</v>
      </c>
      <c r="N37" s="51">
        <v>29.03</v>
      </c>
      <c r="O37" s="52">
        <f>IF(AND(N37&gt;8.15,N37&lt;&gt;"N"),INT(7.86*(N37-8)^1.1),0)</f>
        <v>224</v>
      </c>
      <c r="P37" s="53">
        <v>3</v>
      </c>
      <c r="Q37" s="54" t="s">
        <v>13</v>
      </c>
      <c r="R37" s="55">
        <v>50.1</v>
      </c>
      <c r="S37" s="52">
        <f>IF(AND(60*P37+R37&lt;254,P37&gt;0),INT(0.11193*(254-(60*P37+R37))^1.88),0)</f>
        <v>43</v>
      </c>
      <c r="T37" s="56">
        <f>SUM(E37,H37,J37,M37,O37,S37)</f>
        <v>591</v>
      </c>
    </row>
    <row r="38" spans="1:24" ht="14.1" customHeight="1">
      <c r="A38" s="49">
        <f>IF(T38&lt;&gt;0,+RANK(T38,T$12:T$120,0),0)</f>
        <v>11</v>
      </c>
      <c r="B38" s="111" t="s">
        <v>322</v>
      </c>
      <c r="C38" s="70"/>
      <c r="D38" s="99">
        <v>9.4700000000000006</v>
      </c>
      <c r="E38" s="52">
        <f>IF(AND(D38&gt;0,D38&lt;12.7),INT(46.0849*(13-D38)^1.81),0)</f>
        <v>451</v>
      </c>
      <c r="F38" s="52"/>
      <c r="G38" s="51"/>
      <c r="H38" s="52">
        <f>IF(G38&lt;&gt;0,INT(1.84523*((G38*100)-75)^1.348),0)</f>
        <v>0</v>
      </c>
      <c r="I38" s="51">
        <v>3.96</v>
      </c>
      <c r="J38" s="52">
        <f>IF(I38&lt;&gt;0,INT(0.188807*((I38*100)-210)^1.41),0)</f>
        <v>299</v>
      </c>
      <c r="K38" s="52"/>
      <c r="L38" s="51"/>
      <c r="M38" s="52">
        <f>IF(AND(L38&gt;1.53,L38&lt;&gt;"N"),INT(56.0211*(L38-1.5)^1.05),0)</f>
        <v>0</v>
      </c>
      <c r="N38" s="51">
        <v>28.02</v>
      </c>
      <c r="O38" s="52">
        <f>IF(AND(N38&gt;8.15,N38&lt;&gt;"N"),INT(7.86*(N38-8)^1.1),0)</f>
        <v>212</v>
      </c>
      <c r="P38" s="53">
        <v>3</v>
      </c>
      <c r="Q38" s="54" t="s">
        <v>13</v>
      </c>
      <c r="R38" s="55">
        <v>7.26</v>
      </c>
      <c r="S38" s="52">
        <f>IF(AND(60*P38+R38&lt;254,P38&gt;0),INT(0.11193*(254-(60*P38+R38))^1.88),0)</f>
        <v>301</v>
      </c>
      <c r="T38" s="56">
        <f>SUM(E38,H38,J38,M38,O38,S38)</f>
        <v>1263</v>
      </c>
    </row>
    <row r="39" spans="1:24" ht="14.1" customHeight="1">
      <c r="A39" s="49">
        <f>IF(T39&lt;&gt;0,+RANK(T39,T$12:T$120,0),0)</f>
        <v>8</v>
      </c>
      <c r="B39" s="111" t="s">
        <v>321</v>
      </c>
      <c r="C39" s="70"/>
      <c r="D39" s="99">
        <v>9.83</v>
      </c>
      <c r="E39" s="52">
        <f>IF(AND(D39&gt;0,D39&lt;12.7),INT(46.0849*(13-D39)^1.81),0)</f>
        <v>371</v>
      </c>
      <c r="F39" s="52"/>
      <c r="G39" s="51">
        <v>1.29</v>
      </c>
      <c r="H39" s="52">
        <f>IF(G39&lt;&gt;0,INT(1.84523*((G39*100)-75)^1.348),0)</f>
        <v>399</v>
      </c>
      <c r="I39" s="51"/>
      <c r="J39" s="52">
        <f>IF(I39&lt;&gt;0,INT(0.188807*((I39*100)-210)^1.41),0)</f>
        <v>0</v>
      </c>
      <c r="K39" s="52"/>
      <c r="L39" s="51">
        <v>7.99</v>
      </c>
      <c r="M39" s="52">
        <f>IF(AND(L39&gt;1.53,L39&lt;&gt;"N"),INT(56.0211*(L39-1.5)^1.05),0)</f>
        <v>399</v>
      </c>
      <c r="N39" s="51"/>
      <c r="O39" s="52">
        <f>IF(AND(N39&gt;8.15,N39&lt;&gt;"N"),INT(7.86*(N39-8)^1.1),0)</f>
        <v>0</v>
      </c>
      <c r="P39" s="53">
        <v>3</v>
      </c>
      <c r="Q39" s="54" t="s">
        <v>13</v>
      </c>
      <c r="R39" s="55">
        <v>25.51</v>
      </c>
      <c r="S39" s="52">
        <f>IF(AND(60*P39+R39&lt;254,P39&gt;0),INT(0.11193*(254-(60*P39+R39))^1.88),0)</f>
        <v>165</v>
      </c>
      <c r="T39" s="56">
        <f>SUM(E39,H39,J39,M39,O39,S39)</f>
        <v>1334</v>
      </c>
    </row>
    <row r="40" spans="1:24" ht="14.1" customHeight="1" thickBot="1">
      <c r="A40" s="59">
        <f>IF(T40&lt;&gt;0,+RANK(T40,T$12:T$120,0),0)</f>
        <v>9</v>
      </c>
      <c r="B40" s="161" t="s">
        <v>323</v>
      </c>
      <c r="C40" s="71"/>
      <c r="D40" s="100">
        <v>9.76</v>
      </c>
      <c r="E40" s="62">
        <f>IF(AND(D40&gt;0,D40&lt;12.7),INT(46.0849*(13-D40)^1.81),0)</f>
        <v>386</v>
      </c>
      <c r="F40" s="62"/>
      <c r="G40" s="61">
        <v>1.17</v>
      </c>
      <c r="H40" s="62">
        <f>IF(G40&lt;&gt;0,INT(1.84523*((G40*100)-75)^1.348),0)</f>
        <v>284</v>
      </c>
      <c r="I40" s="61"/>
      <c r="J40" s="62">
        <f>IF(I40&lt;&gt;0,INT(0.188807*((I40*100)-210)^1.41),0)</f>
        <v>0</v>
      </c>
      <c r="K40" s="62"/>
      <c r="L40" s="61">
        <v>7.1</v>
      </c>
      <c r="M40" s="62">
        <f>IF(AND(L40&gt;1.53,L40&lt;&gt;"N"),INT(56.0211*(L40-1.5)^1.05),0)</f>
        <v>341</v>
      </c>
      <c r="N40" s="61"/>
      <c r="O40" s="62">
        <f>IF(AND(N40&gt;8.15,N40&lt;&gt;"N"),INT(7.86*(N40-8)^1.1),0)</f>
        <v>0</v>
      </c>
      <c r="P40" s="63">
        <v>3</v>
      </c>
      <c r="Q40" s="64" t="s">
        <v>13</v>
      </c>
      <c r="R40" s="65">
        <v>11.25</v>
      </c>
      <c r="S40" s="62">
        <f>IF(AND(60*P40+R40&lt;254,P40&gt;0),INT(0.11193*(254-(60*P40+R40))^1.88),0)</f>
        <v>268</v>
      </c>
      <c r="T40" s="66">
        <f>SUM(E40,H40,J40,M40,O40,S40)</f>
        <v>1279</v>
      </c>
    </row>
    <row r="41" spans="1:24" ht="14.1" customHeight="1" thickBot="1">
      <c r="A41" s="67" t="s">
        <v>16</v>
      </c>
      <c r="B41" s="47"/>
      <c r="C41" s="68"/>
      <c r="D41" s="13">
        <f>LARGE(T44:T48,1)+LARGE(T44:T48,2)+LARGE(T44:T48,3)+LARGE(T44:T48,4)</f>
        <v>1804</v>
      </c>
      <c r="E41" s="12"/>
      <c r="F41" s="40"/>
      <c r="G41" s="5" t="s">
        <v>12</v>
      </c>
      <c r="H41" s="4"/>
      <c r="I41" s="4"/>
      <c r="J41" s="4"/>
      <c r="K41" s="35"/>
      <c r="L41" s="4"/>
      <c r="M41" s="4"/>
      <c r="N41" s="4"/>
      <c r="O41" s="4"/>
      <c r="P41" s="4"/>
      <c r="Q41" s="4"/>
      <c r="R41" s="6"/>
      <c r="S41" s="4"/>
      <c r="T41" s="82">
        <f>IF(X40&lt;&gt;0,+RANK(X40,X$8:X$118,0),0)</f>
        <v>0</v>
      </c>
    </row>
    <row r="42" spans="1:24" ht="14.1" customHeight="1">
      <c r="A42" s="83" t="s">
        <v>11</v>
      </c>
      <c r="B42" s="34" t="s">
        <v>15</v>
      </c>
      <c r="C42" s="84" t="s">
        <v>0</v>
      </c>
      <c r="D42" s="44" t="s">
        <v>1</v>
      </c>
      <c r="E42" s="26"/>
      <c r="F42" s="36"/>
      <c r="G42" s="25" t="s">
        <v>8</v>
      </c>
      <c r="H42" s="26"/>
      <c r="I42" s="25" t="s">
        <v>2</v>
      </c>
      <c r="J42" s="26"/>
      <c r="K42" s="36"/>
      <c r="L42" s="25" t="s">
        <v>9</v>
      </c>
      <c r="M42" s="26"/>
      <c r="N42" s="25" t="s">
        <v>3</v>
      </c>
      <c r="O42" s="26"/>
      <c r="P42" s="25" t="s">
        <v>4</v>
      </c>
      <c r="Q42" s="27"/>
      <c r="R42" s="27"/>
      <c r="S42" s="26"/>
      <c r="T42" s="21" t="s">
        <v>7</v>
      </c>
    </row>
    <row r="43" spans="1:24" ht="14.1" customHeight="1">
      <c r="A43" s="85"/>
      <c r="B43" s="112" t="s">
        <v>186</v>
      </c>
      <c r="C43" s="69"/>
      <c r="D43" s="45" t="s">
        <v>5</v>
      </c>
      <c r="E43" s="23" t="s">
        <v>6</v>
      </c>
      <c r="F43" s="37"/>
      <c r="G43" s="23" t="s">
        <v>5</v>
      </c>
      <c r="H43" s="23" t="s">
        <v>6</v>
      </c>
      <c r="I43" s="23" t="s">
        <v>5</v>
      </c>
      <c r="J43" s="23" t="s">
        <v>6</v>
      </c>
      <c r="K43" s="37"/>
      <c r="L43" s="23" t="s">
        <v>5</v>
      </c>
      <c r="M43" s="23" t="s">
        <v>6</v>
      </c>
      <c r="N43" s="23" t="s">
        <v>5</v>
      </c>
      <c r="O43" s="23" t="s">
        <v>6</v>
      </c>
      <c r="P43" s="30" t="s">
        <v>5</v>
      </c>
      <c r="Q43" s="31"/>
      <c r="R43" s="32"/>
      <c r="S43" s="23" t="s">
        <v>6</v>
      </c>
      <c r="T43" s="22"/>
    </row>
    <row r="44" spans="1:24" ht="14.1" customHeight="1">
      <c r="A44" s="87">
        <f>IF(T44&lt;&gt;0,+RANK(T44,T$12:T$120,0),0)</f>
        <v>38</v>
      </c>
      <c r="B44" s="111" t="s">
        <v>305</v>
      </c>
      <c r="C44" s="70"/>
      <c r="D44" s="99">
        <v>10.55</v>
      </c>
      <c r="E44" s="52">
        <f>IF(AND(D44&gt;0,D44&lt;12.7),INT(46.0849*(13-D44)^1.81),0)</f>
        <v>233</v>
      </c>
      <c r="F44" s="52"/>
      <c r="G44" s="51"/>
      <c r="H44" s="52">
        <f>IF(G44&lt;&gt;0,INT(1.84523*((G44*100)-75)^1.348),0)</f>
        <v>0</v>
      </c>
      <c r="I44" s="51">
        <v>2.29</v>
      </c>
      <c r="J44" s="52">
        <f>IF(I44&lt;&gt;0,INT(0.188807*((I44*100)-210)^1.41),0)</f>
        <v>11</v>
      </c>
      <c r="K44" s="52"/>
      <c r="L44" s="51"/>
      <c r="M44" s="52">
        <f>IF(AND(L44&gt;1.53,L44&lt;&gt;"N"),INT(56.0211*(L44-1.5)^1.05),0)</f>
        <v>0</v>
      </c>
      <c r="N44" s="51">
        <v>26.47</v>
      </c>
      <c r="O44" s="52">
        <f>IF(AND(N44&gt;8.15,N44&lt;&gt;"N"),INT(7.86*(N44-8)^1.1),0)</f>
        <v>194</v>
      </c>
      <c r="P44" s="53">
        <v>3</v>
      </c>
      <c r="Q44" s="54" t="s">
        <v>13</v>
      </c>
      <c r="R44" s="55">
        <v>41.91</v>
      </c>
      <c r="S44" s="52">
        <f>IF(AND(60*P44+R44&lt;254,P44&gt;0),INT(0.11193*(254-(60*P44+R44))^1.88),0)</f>
        <v>76</v>
      </c>
      <c r="T44" s="56">
        <f>SUM(E44,H44,J44,M44,O44,S44)</f>
        <v>514</v>
      </c>
    </row>
    <row r="45" spans="1:24" ht="14.1" customHeight="1">
      <c r="A45" s="49">
        <f>IF(T45&lt;&gt;0,+RANK(T45,T$12:T$120,0),0)</f>
        <v>44</v>
      </c>
      <c r="B45" s="111" t="s">
        <v>306</v>
      </c>
      <c r="C45" s="70"/>
      <c r="D45" s="99">
        <v>11.85</v>
      </c>
      <c r="E45" s="52">
        <f>IF(AND(D45&gt;0,D45&lt;12.7),INT(46.0849*(13-D45)^1.81),0)</f>
        <v>59</v>
      </c>
      <c r="F45" s="52"/>
      <c r="G45" s="51"/>
      <c r="H45" s="52">
        <f>IF(G45&lt;&gt;0,INT(1.84523*((G45*100)-75)^1.348),0)</f>
        <v>0</v>
      </c>
      <c r="I45" s="51">
        <v>0</v>
      </c>
      <c r="J45" s="52">
        <f>IF(I45&lt;&gt;0,INT(0.188807*((I45*100)-210)^1.41),0)</f>
        <v>0</v>
      </c>
      <c r="K45" s="52"/>
      <c r="L45" s="51"/>
      <c r="M45" s="52">
        <f>IF(AND(L45&gt;1.53,L45&lt;&gt;"N"),INT(56.0211*(L45-1.5)^1.05),0)</f>
        <v>0</v>
      </c>
      <c r="N45" s="51">
        <v>17.09</v>
      </c>
      <c r="O45" s="52">
        <f>IF(AND(N45&gt;8.15,N45&lt;&gt;"N"),INT(7.86*(N45-8)^1.1),0)</f>
        <v>89</v>
      </c>
      <c r="P45" s="53">
        <v>3</v>
      </c>
      <c r="Q45" s="54" t="s">
        <v>13</v>
      </c>
      <c r="R45" s="55">
        <v>45.27</v>
      </c>
      <c r="S45" s="52">
        <f>IF(AND(60*P45+R45&lt;254,P45&gt;0),INT(0.11193*(254-(60*P45+R45))^1.88),0)</f>
        <v>61</v>
      </c>
      <c r="T45" s="56">
        <f>SUM(E45,H45,J45,M45,O45,S45)</f>
        <v>209</v>
      </c>
    </row>
    <row r="46" spans="1:24" ht="14.1" customHeight="1">
      <c r="A46" s="49">
        <f>IF(T46&lt;&gt;0,+RANK(T46,T$12:T$120,0),0)</f>
        <v>42</v>
      </c>
      <c r="B46" s="111" t="s">
        <v>308</v>
      </c>
      <c r="C46" s="70"/>
      <c r="D46" s="99">
        <v>11.29</v>
      </c>
      <c r="E46" s="52">
        <f>IF(AND(D46&gt;0,D46&lt;12.7),INT(46.0849*(13-D46)^1.81),0)</f>
        <v>121</v>
      </c>
      <c r="F46" s="52"/>
      <c r="G46" s="51"/>
      <c r="H46" s="52">
        <f>IF(G46&lt;&gt;0,INT(1.84523*((G46*100)-75)^1.348),0)</f>
        <v>0</v>
      </c>
      <c r="I46" s="51">
        <v>2.74</v>
      </c>
      <c r="J46" s="52">
        <f>IF(I46&lt;&gt;0,INT(0.188807*((I46*100)-210)^1.41),0)</f>
        <v>66</v>
      </c>
      <c r="K46" s="52"/>
      <c r="L46" s="51">
        <v>5.54</v>
      </c>
      <c r="M46" s="52">
        <f>IF(AND(L46&gt;1.53,L46&lt;&gt;"N"),INT(56.0211*(L46-1.5)^1.05),0)</f>
        <v>242</v>
      </c>
      <c r="N46" s="51"/>
      <c r="O46" s="52">
        <f>IF(AND(N46&gt;8.15,N46&lt;&gt;"N"),INT(7.86*(N46-8)^1.1),0)</f>
        <v>0</v>
      </c>
      <c r="P46" s="53">
        <v>4</v>
      </c>
      <c r="Q46" s="54" t="s">
        <v>13</v>
      </c>
      <c r="R46" s="55">
        <v>6.5</v>
      </c>
      <c r="S46" s="52">
        <f>IF(AND(60*P46+R46&lt;254,P46&gt;0),INT(0.11193*(254-(60*P46+R46))^1.88),0)</f>
        <v>4</v>
      </c>
      <c r="T46" s="56">
        <f>SUM(E46,H46,J46,M46,O46,S46)</f>
        <v>433</v>
      </c>
    </row>
    <row r="47" spans="1:24" ht="14.1" customHeight="1">
      <c r="A47" s="49">
        <f>IF(T47&lt;&gt;0,+RANK(T47,T$12:T$120,0),0)</f>
        <v>43</v>
      </c>
      <c r="B47" s="111" t="s">
        <v>307</v>
      </c>
      <c r="C47" s="70"/>
      <c r="D47" s="99">
        <v>15</v>
      </c>
      <c r="E47" s="52">
        <f>IF(AND(D47&gt;0,D47&lt;12.7),INT(46.0849*(13-D47)^1.81),0)</f>
        <v>0</v>
      </c>
      <c r="F47" s="52"/>
      <c r="G47" s="51">
        <v>1.05</v>
      </c>
      <c r="H47" s="52">
        <f>IF(G47&lt;&gt;0,INT(1.84523*((G47*100)-75)^1.348),0)</f>
        <v>180</v>
      </c>
      <c r="I47" s="51"/>
      <c r="J47" s="52">
        <f>IF(I47&lt;&gt;0,INT(0.188807*((I47*100)-210)^1.41),0)</f>
        <v>0</v>
      </c>
      <c r="K47" s="52"/>
      <c r="L47" s="51">
        <v>4.47</v>
      </c>
      <c r="M47" s="52">
        <f>IF(AND(L47&gt;1.53,L47&lt;&gt;"N"),INT(56.0211*(L47-1.5)^1.05),0)</f>
        <v>175</v>
      </c>
      <c r="N47" s="51"/>
      <c r="O47" s="52">
        <f>IF(AND(N47&gt;8.15,N47&lt;&gt;"N"),INT(7.86*(N47-8)^1.1),0)</f>
        <v>0</v>
      </c>
      <c r="P47" s="53">
        <v>3</v>
      </c>
      <c r="Q47" s="54" t="s">
        <v>13</v>
      </c>
      <c r="R47" s="55">
        <v>59.67</v>
      </c>
      <c r="S47" s="52">
        <f>IF(AND(60*P47+R47&lt;254,P47&gt;0),INT(0.11193*(254-(60*P47+R47))^1.88),0)</f>
        <v>16</v>
      </c>
      <c r="T47" s="56">
        <f>SUM(E47,H47,J47,M47,O47,S47)</f>
        <v>371</v>
      </c>
    </row>
    <row r="48" spans="1:24" ht="14.1" customHeight="1" thickBot="1">
      <c r="A48" s="59">
        <f>IF(T48&lt;&gt;0,+RANK(T48,T$12:T$120,0),0)</f>
        <v>39</v>
      </c>
      <c r="B48" s="161" t="s">
        <v>309</v>
      </c>
      <c r="C48" s="71"/>
      <c r="D48" s="100">
        <v>10.93</v>
      </c>
      <c r="E48" s="62">
        <f>IF(AND(D48&gt;0,D48&lt;12.7),INT(46.0849*(13-D48)^1.81),0)</f>
        <v>171</v>
      </c>
      <c r="F48" s="62"/>
      <c r="G48" s="61">
        <v>1.05</v>
      </c>
      <c r="H48" s="62">
        <f>IF(G48&lt;&gt;0,INT(1.84523*((G48*100)-75)^1.348),0)</f>
        <v>180</v>
      </c>
      <c r="I48" s="61"/>
      <c r="J48" s="62">
        <f>IF(I48&lt;&gt;0,INT(0.188807*((I48*100)-210)^1.41),0)</f>
        <v>0</v>
      </c>
      <c r="K48" s="62"/>
      <c r="L48" s="61"/>
      <c r="M48" s="62">
        <f>IF(AND(L48&gt;1.53,L48&lt;&gt;"N"),INT(56.0211*(L48-1.5)^1.05),0)</f>
        <v>0</v>
      </c>
      <c r="N48" s="61">
        <v>21.34</v>
      </c>
      <c r="O48" s="62">
        <f>IF(AND(N48&gt;8.15,N48&lt;&gt;"N"),INT(7.86*(N48-8)^1.1),0)</f>
        <v>135</v>
      </c>
      <c r="P48" s="63">
        <v>4</v>
      </c>
      <c r="Q48" s="64" t="s">
        <v>13</v>
      </c>
      <c r="R48" s="65">
        <v>21.42</v>
      </c>
      <c r="S48" s="62">
        <f>IF(AND(60*P48+R48&lt;254,P48&gt;0),INT(0.11193*(254-(60*P48+R48))^1.88),0)</f>
        <v>0</v>
      </c>
      <c r="T48" s="66">
        <f>SUM(E48,H48,J48,M48,O48,S48)</f>
        <v>486</v>
      </c>
    </row>
    <row r="49" spans="1:20" ht="14.1" customHeight="1" thickBot="1">
      <c r="A49" s="67" t="s">
        <v>16</v>
      </c>
      <c r="B49" s="47"/>
      <c r="C49" s="68"/>
      <c r="D49" s="13">
        <f>LARGE(T52:T56,1)+LARGE(T52:T56,2)+LARGE(T52:T56,3)+LARGE(T52:T56,4)</f>
        <v>4313</v>
      </c>
      <c r="E49" s="12"/>
      <c r="F49" s="40"/>
      <c r="G49" s="5" t="s">
        <v>12</v>
      </c>
      <c r="H49" s="4"/>
      <c r="I49" s="4"/>
      <c r="J49" s="4"/>
      <c r="K49" s="35"/>
      <c r="L49" s="4"/>
      <c r="M49" s="4"/>
      <c r="N49" s="4"/>
      <c r="O49" s="4"/>
      <c r="P49" s="4"/>
      <c r="Q49" s="4"/>
      <c r="R49" s="6"/>
      <c r="S49" s="4"/>
      <c r="T49" s="82">
        <f>IF(X48&lt;&gt;0,+RANK(X48,X$8:X$118,0),0)</f>
        <v>0</v>
      </c>
    </row>
    <row r="50" spans="1:20" ht="14.1" customHeight="1">
      <c r="A50" s="83" t="s">
        <v>11</v>
      </c>
      <c r="B50" s="34" t="s">
        <v>15</v>
      </c>
      <c r="C50" s="84" t="s">
        <v>0</v>
      </c>
      <c r="D50" s="44" t="s">
        <v>1</v>
      </c>
      <c r="E50" s="26"/>
      <c r="F50" s="36"/>
      <c r="G50" s="25" t="s">
        <v>8</v>
      </c>
      <c r="H50" s="26"/>
      <c r="I50" s="25" t="s">
        <v>2</v>
      </c>
      <c r="J50" s="26"/>
      <c r="K50" s="36"/>
      <c r="L50" s="25" t="s">
        <v>9</v>
      </c>
      <c r="M50" s="26"/>
      <c r="N50" s="25" t="s">
        <v>3</v>
      </c>
      <c r="O50" s="26"/>
      <c r="P50" s="25" t="s">
        <v>4</v>
      </c>
      <c r="Q50" s="27"/>
      <c r="R50" s="27"/>
      <c r="S50" s="26"/>
      <c r="T50" s="21" t="s">
        <v>7</v>
      </c>
    </row>
    <row r="51" spans="1:20" ht="14.1" customHeight="1">
      <c r="A51" s="85"/>
      <c r="B51" s="113" t="s">
        <v>63</v>
      </c>
      <c r="C51" s="69"/>
      <c r="D51" s="45" t="s">
        <v>5</v>
      </c>
      <c r="E51" s="23" t="s">
        <v>6</v>
      </c>
      <c r="F51" s="37"/>
      <c r="G51" s="23" t="s">
        <v>5</v>
      </c>
      <c r="H51" s="23" t="s">
        <v>6</v>
      </c>
      <c r="I51" s="23" t="s">
        <v>5</v>
      </c>
      <c r="J51" s="23" t="s">
        <v>6</v>
      </c>
      <c r="K51" s="37"/>
      <c r="L51" s="23" t="s">
        <v>5</v>
      </c>
      <c r="M51" s="23" t="s">
        <v>6</v>
      </c>
      <c r="N51" s="23" t="s">
        <v>5</v>
      </c>
      <c r="O51" s="23" t="s">
        <v>6</v>
      </c>
      <c r="P51" s="30" t="s">
        <v>5</v>
      </c>
      <c r="Q51" s="31"/>
      <c r="R51" s="32"/>
      <c r="S51" s="23" t="s">
        <v>6</v>
      </c>
      <c r="T51" s="22"/>
    </row>
    <row r="52" spans="1:20" ht="14.1" customHeight="1">
      <c r="A52" s="87">
        <f>IF(T52&lt;&gt;0,+RANK(T52,T$12:T$120,0),0)</f>
        <v>18</v>
      </c>
      <c r="B52" s="118" t="s">
        <v>315</v>
      </c>
      <c r="C52" s="70"/>
      <c r="D52" s="99">
        <v>10.029999999999999</v>
      </c>
      <c r="E52" s="52">
        <f>IF(AND(D52&gt;0,D52&lt;12.7),INT(46.0849*(13-D52)^1.81),0)</f>
        <v>330</v>
      </c>
      <c r="F52" s="52"/>
      <c r="G52" s="51">
        <v>1.29</v>
      </c>
      <c r="H52" s="52">
        <f>IF(G52&lt;&gt;0,INT(1.84523*((G52*100)-75)^1.348),0)</f>
        <v>399</v>
      </c>
      <c r="I52" s="51"/>
      <c r="J52" s="52">
        <f>IF(I52&lt;&gt;0,INT(0.188807*((I52*100)-210)^1.41),0)</f>
        <v>0</v>
      </c>
      <c r="K52" s="52"/>
      <c r="L52" s="51">
        <v>5.82</v>
      </c>
      <c r="M52" s="52">
        <f>IF(AND(L52&gt;1.53,L52&lt;&gt;"N"),INT(56.0211*(L52-1.5)^1.05),0)</f>
        <v>260</v>
      </c>
      <c r="N52" s="51"/>
      <c r="O52" s="52">
        <f>IF(AND(N52&gt;8.15,N52&lt;&gt;"N"),INT(7.86*(N52-8)^1.1),0)</f>
        <v>0</v>
      </c>
      <c r="P52" s="53">
        <v>3</v>
      </c>
      <c r="Q52" s="54" t="s">
        <v>13</v>
      </c>
      <c r="R52" s="55">
        <v>37.4</v>
      </c>
      <c r="S52" s="52">
        <f>IF(AND(60*P52+R52&lt;254,P52&gt;0),INT(0.11193*(254-(60*P52+R52))^1.88),0)</f>
        <v>97</v>
      </c>
      <c r="T52" s="56">
        <f>SUM(E52,H52,J52,M52,O52,S52)</f>
        <v>1086</v>
      </c>
    </row>
    <row r="53" spans="1:20" ht="14.1" customHeight="1">
      <c r="A53" s="49">
        <f>IF(T53&lt;&gt;0,+RANK(T53,T$12:T$120,0),0)</f>
        <v>6</v>
      </c>
      <c r="B53" s="111" t="s">
        <v>316</v>
      </c>
      <c r="C53" s="70"/>
      <c r="D53" s="99">
        <v>9.0500000000000007</v>
      </c>
      <c r="E53" s="52">
        <f>IF(AND(D53&gt;0,D53&lt;12.7),INT(46.0849*(13-D53)^1.81),0)</f>
        <v>553</v>
      </c>
      <c r="F53" s="52"/>
      <c r="G53" s="51">
        <v>1.25</v>
      </c>
      <c r="H53" s="52">
        <f>IF(G53&lt;&gt;0,INT(1.84523*((G53*100)-75)^1.348),0)</f>
        <v>359</v>
      </c>
      <c r="I53" s="51"/>
      <c r="J53" s="52">
        <f>IF(I53&lt;&gt;0,INT(0.188807*((I53*100)-210)^1.41),0)</f>
        <v>0</v>
      </c>
      <c r="K53" s="52"/>
      <c r="L53" s="51"/>
      <c r="M53" s="52">
        <f>IF(AND(L53&gt;1.53,L53&lt;&gt;"N"),INT(56.0211*(L53-1.5)^1.05),0)</f>
        <v>0</v>
      </c>
      <c r="N53" s="51">
        <v>26.04</v>
      </c>
      <c r="O53" s="52">
        <f>IF(AND(N53&gt;8.15,N53&lt;&gt;"N"),INT(7.86*(N53-8)^1.1),0)</f>
        <v>189</v>
      </c>
      <c r="P53" s="53">
        <v>3</v>
      </c>
      <c r="Q53" s="54" t="s">
        <v>13</v>
      </c>
      <c r="R53" s="55">
        <v>9</v>
      </c>
      <c r="S53" s="52">
        <f>IF(AND(60*P53+R53&lt;254,P53&gt;0),INT(0.11193*(254-(60*P53+R53))^1.88),0)</f>
        <v>286</v>
      </c>
      <c r="T53" s="56">
        <f>SUM(E53,H53,J53,M53,O53,S53)</f>
        <v>1387</v>
      </c>
    </row>
    <row r="54" spans="1:20" ht="14.1" customHeight="1">
      <c r="A54" s="49">
        <f>IF(T54&lt;&gt;0,+RANK(T54,T$12:T$120,0),0)</f>
        <v>16</v>
      </c>
      <c r="B54" s="111" t="s">
        <v>317</v>
      </c>
      <c r="C54" s="70"/>
      <c r="D54" s="99">
        <v>9.61</v>
      </c>
      <c r="E54" s="52">
        <f>IF(AND(D54&gt;0,D54&lt;12.7),INT(46.0849*(13-D54)^1.81),0)</f>
        <v>419</v>
      </c>
      <c r="F54" s="52"/>
      <c r="G54" s="51"/>
      <c r="H54" s="52">
        <f>IF(G54&lt;&gt;0,INT(1.84523*((G54*100)-75)^1.348),0)</f>
        <v>0</v>
      </c>
      <c r="I54" s="51">
        <v>3.18</v>
      </c>
      <c r="J54" s="52">
        <f>IF(I54&lt;&gt;0,INT(0.188807*((I54*100)-210)^1.41),0)</f>
        <v>139</v>
      </c>
      <c r="K54" s="52"/>
      <c r="L54" s="51"/>
      <c r="M54" s="52">
        <f>IF(AND(L54&gt;1.53,L54&lt;&gt;"N"),INT(56.0211*(L54-1.5)^1.05),0)</f>
        <v>0</v>
      </c>
      <c r="N54" s="51">
        <v>35.950000000000003</v>
      </c>
      <c r="O54" s="52">
        <f>IF(AND(N54&gt;8.15,N54&lt;&gt;"N"),INT(7.86*(N54-8)^1.1),0)</f>
        <v>306</v>
      </c>
      <c r="P54" s="53">
        <v>3</v>
      </c>
      <c r="Q54" s="54" t="s">
        <v>13</v>
      </c>
      <c r="R54" s="55">
        <v>13.31</v>
      </c>
      <c r="S54" s="52">
        <f>IF(AND(60*P54+R54&lt;254,P54&gt;0),INT(0.11193*(254-(60*P54+R54))^1.88),0)</f>
        <v>251</v>
      </c>
      <c r="T54" s="56">
        <f>SUM(E54,H54,J54,M54,O54,S54)</f>
        <v>1115</v>
      </c>
    </row>
    <row r="55" spans="1:20" ht="14.1" customHeight="1">
      <c r="A55" s="49">
        <f>IF(T55&lt;&gt;0,+RANK(T55,T$12:T$120,0),0)</f>
        <v>0</v>
      </c>
      <c r="B55" s="111"/>
      <c r="C55" s="70"/>
      <c r="D55" s="99"/>
      <c r="E55" s="52">
        <f>IF(AND(D55&gt;0,D55&lt;12.7),INT(46.0849*(13-D55)^1.81),0)</f>
        <v>0</v>
      </c>
      <c r="F55" s="52"/>
      <c r="G55" s="51"/>
      <c r="H55" s="52">
        <f>IF(G55&lt;&gt;0,INT(1.84523*((G55*100)-75)^1.348),0)</f>
        <v>0</v>
      </c>
      <c r="I55" s="51"/>
      <c r="J55" s="52">
        <f>IF(I55&lt;&gt;0,INT(0.188807*((I55*100)-210)^1.41),0)</f>
        <v>0</v>
      </c>
      <c r="K55" s="52"/>
      <c r="L55" s="51"/>
      <c r="M55" s="52">
        <f>IF(AND(L55&gt;1.53,L55&lt;&gt;"N"),INT(56.0211*(L55-1.5)^1.05),0)</f>
        <v>0</v>
      </c>
      <c r="N55" s="51"/>
      <c r="O55" s="52">
        <f>IF(AND(N55&gt;8.15,N55&lt;&gt;"N"),INT(7.86*(N55-8)^1.1),0)</f>
        <v>0</v>
      </c>
      <c r="P55" s="53"/>
      <c r="Q55" s="54" t="s">
        <v>13</v>
      </c>
      <c r="R55" s="55"/>
      <c r="S55" s="52">
        <f>IF(AND(60*P55+R55&lt;254,P55&gt;0),INT(0.11193*(254-(60*P55+R55))^1.88),0)</f>
        <v>0</v>
      </c>
      <c r="T55" s="56">
        <f>SUM(E55,H55,J55,M55,O55,S55)</f>
        <v>0</v>
      </c>
    </row>
    <row r="56" spans="1:20" ht="14.1" customHeight="1" thickBot="1">
      <c r="A56" s="59">
        <f>IF(T56&lt;&gt;0,+RANK(T56,T$12:T$120,0),0)</f>
        <v>32</v>
      </c>
      <c r="B56" s="161" t="s">
        <v>318</v>
      </c>
      <c r="C56" s="71"/>
      <c r="D56" s="100">
        <v>10.4</v>
      </c>
      <c r="E56" s="62">
        <f>IF(AND(D56&gt;0,D56&lt;12.7),INT(46.0849*(13-D56)^1.81),0)</f>
        <v>259</v>
      </c>
      <c r="F56" s="62"/>
      <c r="G56" s="61"/>
      <c r="H56" s="62">
        <f>IF(G56&lt;&gt;0,INT(1.84523*((G56*100)-75)^1.348),0)</f>
        <v>0</v>
      </c>
      <c r="I56" s="61">
        <v>3.13</v>
      </c>
      <c r="J56" s="62">
        <f>IF(I56&lt;&gt;0,INT(0.188807*((I56*100)-210)^1.41),0)</f>
        <v>130</v>
      </c>
      <c r="K56" s="62"/>
      <c r="L56" s="61">
        <v>4.0999999999999996</v>
      </c>
      <c r="M56" s="62">
        <f>IF(AND(L56&gt;1.53,L56&lt;&gt;"N"),INT(56.0211*(L56-1.5)^1.05),0)</f>
        <v>152</v>
      </c>
      <c r="N56" s="61"/>
      <c r="O56" s="62">
        <f>IF(AND(N56&gt;8.15,N56&lt;&gt;"N"),INT(7.86*(N56-8)^1.1),0)</f>
        <v>0</v>
      </c>
      <c r="P56" s="63">
        <v>3</v>
      </c>
      <c r="Q56" s="64" t="s">
        <v>13</v>
      </c>
      <c r="R56" s="65">
        <v>22.63</v>
      </c>
      <c r="S56" s="62">
        <f>IF(AND(60*P56+R56&lt;254,P56&gt;0),INT(0.11193*(254-(60*P56+R56))^1.88),0)</f>
        <v>184</v>
      </c>
      <c r="T56" s="66">
        <f>SUM(E56,H56,J56,M56,O56,S56)</f>
        <v>725</v>
      </c>
    </row>
    <row r="57" spans="1:20" ht="14.1" customHeight="1" thickBot="1">
      <c r="A57" s="67" t="s">
        <v>16</v>
      </c>
      <c r="B57" s="47"/>
      <c r="C57" s="68"/>
      <c r="D57" s="13">
        <f>LARGE(T60:T64,1)+LARGE(T60:T64,2)+LARGE(T60:T64,3)+LARGE(T60:T64,4)</f>
        <v>3843</v>
      </c>
      <c r="E57" s="12"/>
      <c r="F57" s="40"/>
      <c r="G57" s="5" t="s">
        <v>12</v>
      </c>
      <c r="H57" s="4"/>
      <c r="I57" s="4"/>
      <c r="J57" s="4"/>
      <c r="K57" s="35"/>
      <c r="L57" s="4"/>
      <c r="M57" s="4"/>
      <c r="N57" s="4"/>
      <c r="O57" s="4"/>
      <c r="P57" s="4"/>
      <c r="Q57" s="4"/>
      <c r="R57" s="6"/>
      <c r="S57" s="4"/>
      <c r="T57" s="82">
        <f>IF(X56&lt;&gt;0,+RANK(X56,X$8:X$118,0),0)</f>
        <v>0</v>
      </c>
    </row>
    <row r="58" spans="1:20" ht="14.1" customHeight="1">
      <c r="A58" s="83" t="s">
        <v>11</v>
      </c>
      <c r="B58" s="34" t="s">
        <v>15</v>
      </c>
      <c r="C58" s="84" t="s">
        <v>0</v>
      </c>
      <c r="D58" s="44" t="s">
        <v>1</v>
      </c>
      <c r="E58" s="26"/>
      <c r="F58" s="36"/>
      <c r="G58" s="25" t="s">
        <v>8</v>
      </c>
      <c r="H58" s="26"/>
      <c r="I58" s="25" t="s">
        <v>2</v>
      </c>
      <c r="J58" s="26"/>
      <c r="K58" s="36"/>
      <c r="L58" s="25" t="s">
        <v>9</v>
      </c>
      <c r="M58" s="26"/>
      <c r="N58" s="25" t="s">
        <v>3</v>
      </c>
      <c r="O58" s="26"/>
      <c r="P58" s="25" t="s">
        <v>4</v>
      </c>
      <c r="Q58" s="27"/>
      <c r="R58" s="27"/>
      <c r="S58" s="26"/>
      <c r="T58" s="21" t="s">
        <v>7</v>
      </c>
    </row>
    <row r="59" spans="1:20" ht="14.1" customHeight="1">
      <c r="A59" s="85"/>
      <c r="B59" s="113" t="s">
        <v>149</v>
      </c>
      <c r="C59" s="69"/>
      <c r="D59" s="45" t="s">
        <v>5</v>
      </c>
      <c r="E59" s="23" t="s">
        <v>6</v>
      </c>
      <c r="F59" s="37"/>
      <c r="G59" s="23" t="s">
        <v>5</v>
      </c>
      <c r="H59" s="23" t="s">
        <v>6</v>
      </c>
      <c r="I59" s="23" t="s">
        <v>5</v>
      </c>
      <c r="J59" s="23" t="s">
        <v>6</v>
      </c>
      <c r="K59" s="37"/>
      <c r="L59" s="23" t="s">
        <v>5</v>
      </c>
      <c r="M59" s="23" t="s">
        <v>6</v>
      </c>
      <c r="N59" s="23" t="s">
        <v>5</v>
      </c>
      <c r="O59" s="23" t="s">
        <v>6</v>
      </c>
      <c r="P59" s="30" t="s">
        <v>5</v>
      </c>
      <c r="Q59" s="31"/>
      <c r="R59" s="32"/>
      <c r="S59" s="23" t="s">
        <v>6</v>
      </c>
      <c r="T59" s="22"/>
    </row>
    <row r="60" spans="1:20" ht="14.1" customHeight="1">
      <c r="A60" s="87">
        <f>IF(T60&lt;&gt;0,+RANK(T60,T$12:T$120,0),0)</f>
        <v>27</v>
      </c>
      <c r="B60" s="111" t="s">
        <v>365</v>
      </c>
      <c r="C60" s="70"/>
      <c r="D60" s="99">
        <v>10.06</v>
      </c>
      <c r="E60" s="52">
        <f>IF(AND(D60&gt;0,D60&lt;12.7),INT(46.0849*(13-D60)^1.81),0)</f>
        <v>324</v>
      </c>
      <c r="F60" s="52"/>
      <c r="G60" s="51"/>
      <c r="H60" s="52">
        <f>IF(G60&lt;&gt;0,INT(1.84523*((G60*100)-75)^1.348),0)</f>
        <v>0</v>
      </c>
      <c r="I60" s="51">
        <v>2.92</v>
      </c>
      <c r="J60" s="52">
        <f>IF(I60&lt;&gt;0,INT(0.188807*((I60*100)-210)^1.41),0)</f>
        <v>94</v>
      </c>
      <c r="K60" s="52"/>
      <c r="L60" s="51"/>
      <c r="M60" s="52">
        <f>IF(AND(L60&gt;1.53,L60&lt;&gt;"N"),INT(56.0211*(L60-1.5)^1.05),0)</f>
        <v>0</v>
      </c>
      <c r="N60" s="51">
        <v>26.39</v>
      </c>
      <c r="O60" s="52">
        <f>IF(AND(N60&gt;8.15,N60&lt;&gt;"N"),INT(7.86*(N60-8)^1.1),0)</f>
        <v>193</v>
      </c>
      <c r="P60" s="53">
        <v>3</v>
      </c>
      <c r="Q60" s="54" t="s">
        <v>13</v>
      </c>
      <c r="R60" s="55">
        <v>16.8</v>
      </c>
      <c r="S60" s="52">
        <f>IF(AND(60*P60+R60&lt;254,P60&gt;0),INT(0.11193*(254-(60*P60+R60))^1.88),0)</f>
        <v>225</v>
      </c>
      <c r="T60" s="56">
        <f>SUM(E60,H60,J60,M60,O60,S60)</f>
        <v>836</v>
      </c>
    </row>
    <row r="61" spans="1:20" ht="14.1" customHeight="1">
      <c r="A61" s="49">
        <f>IF(T61&lt;&gt;0,+RANK(T61,T$12:T$120,0),0)</f>
        <v>26</v>
      </c>
      <c r="B61" s="111" t="s">
        <v>368</v>
      </c>
      <c r="C61" s="70"/>
      <c r="D61" s="99">
        <v>9.8699999999999992</v>
      </c>
      <c r="E61" s="52">
        <f>IF(AND(D61&gt;0,D61&lt;12.7),INT(46.0849*(13-D61)^1.81),0)</f>
        <v>363</v>
      </c>
      <c r="F61" s="52"/>
      <c r="G61" s="51"/>
      <c r="H61" s="52">
        <f>IF(G61&lt;&gt;0,INT(1.84523*((G61*100)-75)^1.348),0)</f>
        <v>0</v>
      </c>
      <c r="I61" s="51">
        <v>2.98</v>
      </c>
      <c r="J61" s="52">
        <f>IF(I61&lt;&gt;0,INT(0.188807*((I61*100)-210)^1.41),0)</f>
        <v>104</v>
      </c>
      <c r="K61" s="52"/>
      <c r="L61" s="51"/>
      <c r="M61" s="52">
        <f>IF(AND(L61&gt;1.53,L61&lt;&gt;"N"),INT(56.0211*(L61-1.5)^1.05),0)</f>
        <v>0</v>
      </c>
      <c r="N61" s="51">
        <v>27.57</v>
      </c>
      <c r="O61" s="52">
        <f>IF(AND(N61&gt;8.15,N61&lt;&gt;"N"),INT(7.86*(N61-8)^1.1),0)</f>
        <v>207</v>
      </c>
      <c r="P61" s="53">
        <v>3</v>
      </c>
      <c r="Q61" s="54" t="s">
        <v>13</v>
      </c>
      <c r="R61" s="55">
        <v>17.059999999999999</v>
      </c>
      <c r="S61" s="52">
        <f>IF(AND(60*P61+R61&lt;254,P61&gt;0),INT(0.11193*(254-(60*P61+R61))^1.88),0)</f>
        <v>223</v>
      </c>
      <c r="T61" s="56">
        <f>SUM(E61,H61,J61,M61,O61,S61)</f>
        <v>897</v>
      </c>
    </row>
    <row r="62" spans="1:20" ht="14.1" customHeight="1">
      <c r="A62" s="49">
        <f>IF(T62&lt;&gt;0,+RANK(T62,T$12:T$120,0),0)</f>
        <v>15</v>
      </c>
      <c r="B62" s="111" t="s">
        <v>369</v>
      </c>
      <c r="C62" s="70"/>
      <c r="D62" s="99">
        <v>9.58</v>
      </c>
      <c r="E62" s="52">
        <f>IF(AND(D62&gt;0,D62&lt;12.7),INT(46.0849*(13-D62)^1.81),0)</f>
        <v>426</v>
      </c>
      <c r="F62" s="52"/>
      <c r="G62" s="51"/>
      <c r="H62" s="52">
        <f>IF(G62&lt;&gt;0,INT(1.84523*((G62*100)-75)^1.348),0)</f>
        <v>0</v>
      </c>
      <c r="I62" s="51">
        <v>3.4</v>
      </c>
      <c r="J62" s="52">
        <f>IF(I62&lt;&gt;0,INT(0.188807*((I62*100)-210)^1.41),0)</f>
        <v>180</v>
      </c>
      <c r="K62" s="52"/>
      <c r="L62" s="51"/>
      <c r="M62" s="52">
        <f>IF(AND(L62&gt;1.53,L62&lt;&gt;"N"),INT(56.0211*(L62-1.5)^1.05),0)</f>
        <v>0</v>
      </c>
      <c r="N62" s="51">
        <v>27.63</v>
      </c>
      <c r="O62" s="52">
        <f>IF(AND(N62&gt;8.15,N62&lt;&gt;"N"),INT(7.86*(N62-8)^1.1),0)</f>
        <v>207</v>
      </c>
      <c r="P62" s="53">
        <v>3</v>
      </c>
      <c r="Q62" s="54" t="s">
        <v>13</v>
      </c>
      <c r="R62" s="55">
        <v>5.22</v>
      </c>
      <c r="S62" s="52">
        <f>IF(AND(60*P62+R62&lt;254,P62&gt;0),INT(0.11193*(254-(60*P62+R62))^1.88),0)</f>
        <v>318</v>
      </c>
      <c r="T62" s="56">
        <f>SUM(E62,H62,J62,M62,O62,S62)</f>
        <v>1131</v>
      </c>
    </row>
    <row r="63" spans="1:20" ht="14.1" customHeight="1">
      <c r="A63" s="49">
        <f>IF(T63&lt;&gt;0,+RANK(T63,T$12:T$120,0),0)</f>
        <v>37</v>
      </c>
      <c r="B63" s="111" t="s">
        <v>366</v>
      </c>
      <c r="C63" s="70"/>
      <c r="D63" s="99">
        <v>9.65</v>
      </c>
      <c r="E63" s="52">
        <f>IF(AND(D63&gt;0,D63&lt;12.7),INT(46.0849*(13-D63)^1.81),0)</f>
        <v>411</v>
      </c>
      <c r="F63" s="52"/>
      <c r="G63" s="51">
        <v>0</v>
      </c>
      <c r="H63" s="52">
        <f>IF(G63&lt;&gt;0,INT(1.84523*((G63*100)-75)^1.348),0)</f>
        <v>0</v>
      </c>
      <c r="I63" s="51"/>
      <c r="J63" s="52">
        <f>IF(I63&lt;&gt;0,INT(0.188807*((I63*100)-210)^1.41),0)</f>
        <v>0</v>
      </c>
      <c r="K63" s="52"/>
      <c r="L63" s="51">
        <v>3.44</v>
      </c>
      <c r="M63" s="52">
        <f>IF(AND(L63&gt;1.53,L63&lt;&gt;"N"),INT(56.0211*(L63-1.5)^1.05),0)</f>
        <v>112</v>
      </c>
      <c r="N63" s="51"/>
      <c r="O63" s="52">
        <f>IF(AND(N63&gt;8.15,N63&lt;&gt;"N"),INT(7.86*(N63-8)^1.1),0)</f>
        <v>0</v>
      </c>
      <c r="P63" s="53">
        <v>0</v>
      </c>
      <c r="Q63" s="54" t="s">
        <v>13</v>
      </c>
      <c r="R63" s="55"/>
      <c r="S63" s="52">
        <f>IF(AND(60*P63+R63&lt;254,P63&gt;0),INT(0.11193*(254-(60*P63+R63))^1.88),0)</f>
        <v>0</v>
      </c>
      <c r="T63" s="56">
        <f>SUM(E63,H63,J63,M63,O63,S63)</f>
        <v>523</v>
      </c>
    </row>
    <row r="64" spans="1:20" ht="14.1" customHeight="1" thickBot="1">
      <c r="A64" s="59">
        <f>IF(T64&lt;&gt;0,+RANK(T64,T$12:T$120,0),0)</f>
        <v>22</v>
      </c>
      <c r="B64" s="165" t="s">
        <v>367</v>
      </c>
      <c r="C64" s="71"/>
      <c r="D64" s="100">
        <v>9.9499999999999993</v>
      </c>
      <c r="E64" s="62">
        <f>IF(AND(D64&gt;0,D64&lt;12.7),INT(46.0849*(13-D64)^1.81),0)</f>
        <v>346</v>
      </c>
      <c r="F64" s="62"/>
      <c r="G64" s="61">
        <v>1.21</v>
      </c>
      <c r="H64" s="62">
        <f>IF(G64&lt;&gt;0,INT(1.84523*((G64*100)-75)^1.348),0)</f>
        <v>321</v>
      </c>
      <c r="I64" s="61"/>
      <c r="J64" s="62">
        <f>IF(I64&lt;&gt;0,INT(0.188807*((I64*100)-210)^1.41),0)</f>
        <v>0</v>
      </c>
      <c r="K64" s="62"/>
      <c r="L64" s="61">
        <v>6.56</v>
      </c>
      <c r="M64" s="62">
        <f>IF(AND(L64&gt;1.53,L64&lt;&gt;"N"),INT(56.0211*(L64-1.5)^1.05),0)</f>
        <v>307</v>
      </c>
      <c r="N64" s="61"/>
      <c r="O64" s="62">
        <f>IF(AND(N64&gt;8.15,N64&lt;&gt;"N"),INT(7.86*(N64-8)^1.1),0)</f>
        <v>0</v>
      </c>
      <c r="P64" s="63">
        <v>4</v>
      </c>
      <c r="Q64" s="64" t="s">
        <v>13</v>
      </c>
      <c r="R64" s="65">
        <v>6.09</v>
      </c>
      <c r="S64" s="62">
        <f>IF(AND(60*P64+R64&lt;254,P64&gt;0),INT(0.11193*(254-(60*P64+R64))^1.88),0)</f>
        <v>5</v>
      </c>
      <c r="T64" s="66">
        <f>SUM(E64,H64,J64,M64,O64,S64)</f>
        <v>979</v>
      </c>
    </row>
    <row r="65" spans="1:20" ht="14.1" customHeight="1" thickBot="1">
      <c r="A65" s="67" t="s">
        <v>16</v>
      </c>
      <c r="B65" s="74"/>
      <c r="C65" s="68"/>
      <c r="D65" s="13">
        <f>LARGE(T68:T72,1)+LARGE(T68:T72,2)+LARGE(T68:T72,3)+LARGE(T68:T72,4)</f>
        <v>4843</v>
      </c>
      <c r="E65" s="12"/>
      <c r="F65" s="40"/>
      <c r="G65" s="5" t="s">
        <v>12</v>
      </c>
      <c r="H65" s="4"/>
      <c r="I65" s="4"/>
      <c r="J65" s="4"/>
      <c r="K65" s="35"/>
      <c r="L65" s="4"/>
      <c r="M65" s="4"/>
      <c r="N65" s="4"/>
      <c r="O65" s="4"/>
      <c r="P65" s="4"/>
      <c r="Q65" s="4"/>
      <c r="R65" s="6"/>
      <c r="S65" s="4"/>
      <c r="T65" s="82">
        <f>IF(X64&lt;&gt;0,+RANK(X64,X$8:X$118,0),0)</f>
        <v>0</v>
      </c>
    </row>
    <row r="66" spans="1:20" ht="14.1" customHeight="1">
      <c r="A66" s="83" t="s">
        <v>11</v>
      </c>
      <c r="B66" s="34" t="s">
        <v>15</v>
      </c>
      <c r="C66" s="84" t="s">
        <v>0</v>
      </c>
      <c r="D66" s="44" t="s">
        <v>1</v>
      </c>
      <c r="E66" s="26"/>
      <c r="F66" s="36"/>
      <c r="G66" s="25" t="s">
        <v>8</v>
      </c>
      <c r="H66" s="26"/>
      <c r="I66" s="25" t="s">
        <v>2</v>
      </c>
      <c r="J66" s="26"/>
      <c r="K66" s="36"/>
      <c r="L66" s="25" t="s">
        <v>9</v>
      </c>
      <c r="M66" s="26"/>
      <c r="N66" s="25" t="s">
        <v>3</v>
      </c>
      <c r="O66" s="26"/>
      <c r="P66" s="25" t="s">
        <v>4</v>
      </c>
      <c r="Q66" s="27"/>
      <c r="R66" s="27"/>
      <c r="S66" s="26"/>
      <c r="T66" s="21" t="s">
        <v>7</v>
      </c>
    </row>
    <row r="67" spans="1:20" ht="14.1" customHeight="1">
      <c r="A67" s="85"/>
      <c r="B67" s="113" t="s">
        <v>275</v>
      </c>
      <c r="C67" s="69"/>
      <c r="D67" s="45" t="s">
        <v>5</v>
      </c>
      <c r="E67" s="23" t="s">
        <v>6</v>
      </c>
      <c r="F67" s="37"/>
      <c r="G67" s="23" t="s">
        <v>5</v>
      </c>
      <c r="H67" s="23" t="s">
        <v>6</v>
      </c>
      <c r="I67" s="23" t="s">
        <v>5</v>
      </c>
      <c r="J67" s="23" t="s">
        <v>6</v>
      </c>
      <c r="K67" s="37"/>
      <c r="L67" s="23" t="s">
        <v>5</v>
      </c>
      <c r="M67" s="23" t="s">
        <v>6</v>
      </c>
      <c r="N67" s="23" t="s">
        <v>5</v>
      </c>
      <c r="O67" s="23" t="s">
        <v>6</v>
      </c>
      <c r="P67" s="30" t="s">
        <v>5</v>
      </c>
      <c r="Q67" s="31"/>
      <c r="R67" s="32"/>
      <c r="S67" s="23" t="s">
        <v>6</v>
      </c>
      <c r="T67" s="22"/>
    </row>
    <row r="68" spans="1:20" ht="14.1" customHeight="1">
      <c r="A68" s="87">
        <f>IF(T68&lt;&gt;0,+RANK(T68,T$12:T$120,0),0)</f>
        <v>23</v>
      </c>
      <c r="B68" s="111" t="s">
        <v>379</v>
      </c>
      <c r="C68" s="70"/>
      <c r="D68" s="99">
        <v>10.89</v>
      </c>
      <c r="E68" s="52">
        <f>IF(AND(D68&gt;0,D68&lt;12.7),INT(46.0849*(13-D68)^1.81),0)</f>
        <v>178</v>
      </c>
      <c r="F68" s="52"/>
      <c r="G68" s="51"/>
      <c r="H68" s="52">
        <f>IF(G68&lt;&gt;0,INT(1.84523*((G68*100)-75)^1.348),0)</f>
        <v>0</v>
      </c>
      <c r="I68" s="51">
        <v>3.1</v>
      </c>
      <c r="J68" s="52">
        <f>IF(I68&lt;&gt;0,INT(0.188807*((I68*100)-210)^1.41),0)</f>
        <v>124</v>
      </c>
      <c r="K68" s="52"/>
      <c r="L68" s="51"/>
      <c r="M68" s="52">
        <f>IF(AND(L68&gt;1.53,L68&lt;&gt;"N"),INT(56.0211*(L68-1.5)^1.05),0)</f>
        <v>0</v>
      </c>
      <c r="N68" s="51">
        <v>46.02</v>
      </c>
      <c r="O68" s="52">
        <f>IF(AND(N68&gt;8.15,N68&lt;&gt;"N"),INT(7.86*(N68-8)^1.1),0)</f>
        <v>429</v>
      </c>
      <c r="P68" s="53">
        <v>3</v>
      </c>
      <c r="Q68" s="54" t="s">
        <v>13</v>
      </c>
      <c r="R68" s="55">
        <v>20.07</v>
      </c>
      <c r="S68" s="52">
        <f>IF(AND(60*P68+R68&lt;254,P68&gt;0),INT(0.11193*(254-(60*P68+R68))^1.88),0)</f>
        <v>201</v>
      </c>
      <c r="T68" s="56">
        <f>SUM(E68,H68,J68,M68,O68,S68)</f>
        <v>932</v>
      </c>
    </row>
    <row r="69" spans="1:20" ht="14.1" customHeight="1">
      <c r="A69" s="49">
        <f>IF(T69&lt;&gt;0,+RANK(T69,T$12:T$120,0),0)</f>
        <v>30</v>
      </c>
      <c r="B69" s="111" t="s">
        <v>380</v>
      </c>
      <c r="C69" s="70"/>
      <c r="D69" s="99">
        <v>9.9499999999999993</v>
      </c>
      <c r="E69" s="52">
        <f>IF(AND(D69&gt;0,D69&lt;12.7),INT(46.0849*(13-D69)^1.81),0)</f>
        <v>346</v>
      </c>
      <c r="F69" s="52"/>
      <c r="G69" s="51"/>
      <c r="H69" s="52">
        <f>IF(G69&lt;&gt;0,INT(1.84523*((G69*100)-75)^1.348),0)</f>
        <v>0</v>
      </c>
      <c r="I69" s="51">
        <v>3.22</v>
      </c>
      <c r="J69" s="52">
        <f>IF(I69&lt;&gt;0,INT(0.188807*((I69*100)-210)^1.41),0)</f>
        <v>146</v>
      </c>
      <c r="K69" s="52"/>
      <c r="L69" s="51"/>
      <c r="M69" s="52">
        <f>IF(AND(L69&gt;1.53,L69&lt;&gt;"N"),INT(56.0211*(L69-1.5)^1.05),0)</f>
        <v>0</v>
      </c>
      <c r="N69" s="51">
        <v>20.65</v>
      </c>
      <c r="O69" s="52">
        <f>IF(AND(N69&gt;8.15,N69&lt;&gt;"N"),INT(7.86*(N69-8)^1.1),0)</f>
        <v>128</v>
      </c>
      <c r="P69" s="53">
        <v>3</v>
      </c>
      <c r="Q69" s="54" t="s">
        <v>13</v>
      </c>
      <c r="R69" s="55">
        <v>33.14</v>
      </c>
      <c r="S69" s="52">
        <f>IF(AND(60*P69+R69&lt;254,P69&gt;0),INT(0.11193*(254-(60*P69+R69))^1.88),0)</f>
        <v>119</v>
      </c>
      <c r="T69" s="56">
        <f>SUM(E69,H69,J69,M69,O69,S69)</f>
        <v>739</v>
      </c>
    </row>
    <row r="70" spans="1:20" ht="14.1" customHeight="1">
      <c r="A70" s="49">
        <f>IF(T70&lt;&gt;0,+RANK(T70,T$12:T$120,0),0)</f>
        <v>5</v>
      </c>
      <c r="B70" s="111" t="s">
        <v>381</v>
      </c>
      <c r="C70" s="70"/>
      <c r="D70" s="99">
        <v>9.52</v>
      </c>
      <c r="E70" s="52">
        <f>IF(AND(D70&gt;0,D70&lt;12.7),INT(46.0849*(13-D70)^1.81),0)</f>
        <v>440</v>
      </c>
      <c r="F70" s="52"/>
      <c r="G70" s="51"/>
      <c r="H70" s="52">
        <f>IF(G70&lt;&gt;0,INT(1.84523*((G70*100)-75)^1.348),0)</f>
        <v>0</v>
      </c>
      <c r="I70" s="51">
        <v>3.57</v>
      </c>
      <c r="J70" s="52">
        <f>IF(I70&lt;&gt;0,INT(0.188807*((I70*100)-210)^1.41),0)</f>
        <v>214</v>
      </c>
      <c r="K70" s="52"/>
      <c r="L70" s="51">
        <v>6.06</v>
      </c>
      <c r="M70" s="52">
        <f>IF(AND(L70&gt;1.53,L70&lt;&gt;"N"),INT(56.0211*(L70-1.5)^1.05),0)</f>
        <v>275</v>
      </c>
      <c r="N70" s="51"/>
      <c r="O70" s="52">
        <f>IF(AND(N70&gt;8.15,N70&lt;&gt;"N"),INT(7.86*(N70-8)^1.1),0)</f>
        <v>0</v>
      </c>
      <c r="P70" s="53">
        <v>2</v>
      </c>
      <c r="Q70" s="54" t="s">
        <v>13</v>
      </c>
      <c r="R70" s="55">
        <v>49.09</v>
      </c>
      <c r="S70" s="52">
        <f>IF(AND(60*P70+R70&lt;254,P70&gt;0),INT(0.11193*(254-(60*P70+R70))^1.88),0)</f>
        <v>473</v>
      </c>
      <c r="T70" s="56">
        <f>SUM(E70,H70,J70,M70,O70,S70)</f>
        <v>1402</v>
      </c>
    </row>
    <row r="71" spans="1:20" ht="14.1" customHeight="1">
      <c r="A71" s="49">
        <f>IF(T71&lt;&gt;0,+RANK(T71,T$12:T$120,0),0)</f>
        <v>19</v>
      </c>
      <c r="B71" s="111" t="s">
        <v>378</v>
      </c>
      <c r="C71" s="70"/>
      <c r="D71" s="99">
        <v>10.25</v>
      </c>
      <c r="E71" s="52">
        <f>IF(AND(D71&gt;0,D71&lt;12.7),INT(46.0849*(13-D71)^1.81),0)</f>
        <v>287</v>
      </c>
      <c r="F71" s="52"/>
      <c r="G71" s="51">
        <v>1.33</v>
      </c>
      <c r="H71" s="52">
        <f>IF(G71&lt;&gt;0,INT(1.84523*((G71*100)-75)^1.348),0)</f>
        <v>439</v>
      </c>
      <c r="I71" s="51"/>
      <c r="J71" s="52">
        <f>IF(I71&lt;&gt;0,INT(0.188807*((I71*100)-210)^1.41),0)</f>
        <v>0</v>
      </c>
      <c r="K71" s="52"/>
      <c r="L71" s="51"/>
      <c r="M71" s="52">
        <f>IF(AND(L71&gt;1.53,L71&lt;&gt;"N"),INT(56.0211*(L71-1.5)^1.05),0)</f>
        <v>0</v>
      </c>
      <c r="N71" s="51">
        <v>25.3</v>
      </c>
      <c r="O71" s="52">
        <f>IF(AND(N71&gt;8.15,N71&lt;&gt;"N"),INT(7.86*(N71-8)^1.1),0)</f>
        <v>180</v>
      </c>
      <c r="P71" s="53">
        <v>3</v>
      </c>
      <c r="Q71" s="54" t="s">
        <v>13</v>
      </c>
      <c r="R71" s="55">
        <v>23.62</v>
      </c>
      <c r="S71" s="52">
        <f>IF(AND(60*P71+R71&lt;254,P71&gt;0),INT(0.11193*(254-(60*P71+R71))^1.88),0)</f>
        <v>177</v>
      </c>
      <c r="T71" s="56">
        <f>SUM(E71,H71,J71,M71,O71,S71)</f>
        <v>1083</v>
      </c>
    </row>
    <row r="72" spans="1:20" ht="14.1" customHeight="1" thickBot="1">
      <c r="A72" s="59">
        <f>IF(T72&lt;&gt;0,+RANK(T72,T$12:T$120,0),0)</f>
        <v>3</v>
      </c>
      <c r="B72" s="161" t="s">
        <v>382</v>
      </c>
      <c r="C72" s="71"/>
      <c r="D72" s="100">
        <v>9.39</v>
      </c>
      <c r="E72" s="62">
        <f>IF(AND(D72&gt;0,D72&lt;12.7),INT(46.0849*(13-D72)^1.81),0)</f>
        <v>470</v>
      </c>
      <c r="F72" s="62"/>
      <c r="G72" s="61">
        <v>1.1299999999999999</v>
      </c>
      <c r="H72" s="62">
        <f>IF(G72&lt;&gt;0,INT(1.84523*((G72*100)-75)^1.348),0)</f>
        <v>248</v>
      </c>
      <c r="I72" s="61"/>
      <c r="J72" s="62">
        <f>IF(I72&lt;&gt;0,INT(0.188807*((I72*100)-210)^1.41),0)</f>
        <v>0</v>
      </c>
      <c r="K72" s="62"/>
      <c r="L72" s="61">
        <v>6.87</v>
      </c>
      <c r="M72" s="62">
        <f>IF(AND(L72&gt;1.53,L72&lt;&gt;"N"),INT(56.0211*(L72-1.5)^1.05),0)</f>
        <v>327</v>
      </c>
      <c r="N72" s="61"/>
      <c r="O72" s="62">
        <f>IF(AND(N72&gt;8.15,N72&lt;&gt;"N"),INT(7.86*(N72-8)^1.1),0)</f>
        <v>0</v>
      </c>
      <c r="P72" s="63">
        <v>2</v>
      </c>
      <c r="Q72" s="64" t="s">
        <v>13</v>
      </c>
      <c r="R72" s="65">
        <v>58.35</v>
      </c>
      <c r="S72" s="62">
        <f>IF(AND(60*P72+R72&lt;254,P72&gt;0),INT(0.11193*(254-(60*P72+R72))^1.88),0)</f>
        <v>381</v>
      </c>
      <c r="T72" s="66">
        <f>SUM(E72,H72,J72,M72,O72,S72)</f>
        <v>1426</v>
      </c>
    </row>
    <row r="73" spans="1:20" ht="14.1" customHeight="1" thickBot="1">
      <c r="A73" s="67" t="s">
        <v>16</v>
      </c>
      <c r="B73" s="47"/>
      <c r="C73" s="68"/>
      <c r="D73" s="13">
        <f>LARGE(T76:T80,1)+LARGE(T76:T80,2)+LARGE(T76:T80,3)+LARGE(T76:T80,4)</f>
        <v>4212</v>
      </c>
      <c r="E73" s="12"/>
      <c r="F73" s="40"/>
      <c r="G73" s="5" t="s">
        <v>12</v>
      </c>
      <c r="H73" s="4"/>
      <c r="I73" s="4"/>
      <c r="J73" s="4"/>
      <c r="K73" s="35"/>
      <c r="L73" s="4"/>
      <c r="M73" s="4"/>
      <c r="N73" s="4"/>
      <c r="O73" s="4"/>
      <c r="P73" s="4"/>
      <c r="Q73" s="4"/>
      <c r="R73" s="6"/>
      <c r="S73" s="4"/>
      <c r="T73" s="82">
        <f>IF(X72&lt;&gt;0,+RANK(X72,X$8:X$118,0),0)</f>
        <v>0</v>
      </c>
    </row>
    <row r="74" spans="1:20" ht="14.1" customHeight="1">
      <c r="A74" s="83" t="s">
        <v>11</v>
      </c>
      <c r="B74" s="34" t="s">
        <v>15</v>
      </c>
      <c r="C74" s="84" t="s">
        <v>0</v>
      </c>
      <c r="D74" s="44" t="s">
        <v>1</v>
      </c>
      <c r="E74" s="26"/>
      <c r="F74" s="36"/>
      <c r="G74" s="25" t="s">
        <v>8</v>
      </c>
      <c r="H74" s="26"/>
      <c r="I74" s="25" t="s">
        <v>2</v>
      </c>
      <c r="J74" s="26"/>
      <c r="K74" s="36"/>
      <c r="L74" s="25" t="s">
        <v>9</v>
      </c>
      <c r="M74" s="26"/>
      <c r="N74" s="25" t="s">
        <v>3</v>
      </c>
      <c r="O74" s="26"/>
      <c r="P74" s="25" t="s">
        <v>4</v>
      </c>
      <c r="Q74" s="27"/>
      <c r="R74" s="27"/>
      <c r="S74" s="26"/>
      <c r="T74" s="21" t="s">
        <v>7</v>
      </c>
    </row>
    <row r="75" spans="1:20" ht="14.1" customHeight="1">
      <c r="A75" s="85"/>
      <c r="B75" s="113" t="s">
        <v>144</v>
      </c>
      <c r="C75" s="69"/>
      <c r="D75" s="45" t="s">
        <v>5</v>
      </c>
      <c r="E75" s="23" t="s">
        <v>6</v>
      </c>
      <c r="F75" s="37"/>
      <c r="G75" s="23" t="s">
        <v>5</v>
      </c>
      <c r="H75" s="23" t="s">
        <v>6</v>
      </c>
      <c r="I75" s="23" t="s">
        <v>5</v>
      </c>
      <c r="J75" s="23" t="s">
        <v>6</v>
      </c>
      <c r="K75" s="37"/>
      <c r="L75" s="23" t="s">
        <v>5</v>
      </c>
      <c r="M75" s="23" t="s">
        <v>6</v>
      </c>
      <c r="N75" s="23" t="s">
        <v>5</v>
      </c>
      <c r="O75" s="23" t="s">
        <v>6</v>
      </c>
      <c r="P75" s="30" t="s">
        <v>5</v>
      </c>
      <c r="Q75" s="31"/>
      <c r="R75" s="32"/>
      <c r="S75" s="23" t="s">
        <v>6</v>
      </c>
      <c r="T75" s="22"/>
    </row>
    <row r="76" spans="1:20" ht="14.1" customHeight="1">
      <c r="A76" s="87">
        <f>IF(T76&lt;&gt;0,+RANK(T76,T$12:T$120,0),0)</f>
        <v>25</v>
      </c>
      <c r="B76" s="111" t="s">
        <v>362</v>
      </c>
      <c r="C76" s="70"/>
      <c r="D76" s="99">
        <v>10.41</v>
      </c>
      <c r="E76" s="52">
        <f>IF(AND(D76&gt;0,D76&lt;12.7),INT(46.0849*(13-D76)^1.81),0)</f>
        <v>258</v>
      </c>
      <c r="F76" s="52"/>
      <c r="G76" s="51">
        <v>1.25</v>
      </c>
      <c r="H76" s="52">
        <f>IF(G76&lt;&gt;0,INT(1.84523*((G76*100)-75)^1.348),0)</f>
        <v>359</v>
      </c>
      <c r="I76" s="51"/>
      <c r="J76" s="52">
        <f>IF(I76&lt;&gt;0,INT(0.188807*((I76*100)-210)^1.41),0)</f>
        <v>0</v>
      </c>
      <c r="K76" s="52"/>
      <c r="L76" s="51"/>
      <c r="M76" s="52">
        <f>IF(AND(L76&gt;1.53,L76&lt;&gt;"N"),INT(56.0211*(L76-1.5)^1.05),0)</f>
        <v>0</v>
      </c>
      <c r="N76" s="51">
        <v>17.25</v>
      </c>
      <c r="O76" s="52">
        <f>IF(AND(N76&gt;8.15,N76&lt;&gt;"N"),INT(7.86*(N76-8)^1.1),0)</f>
        <v>90</v>
      </c>
      <c r="P76" s="53">
        <v>3</v>
      </c>
      <c r="Q76" s="54"/>
      <c r="R76" s="55">
        <v>19.59</v>
      </c>
      <c r="S76" s="52">
        <f>IF(AND(60*P76+R76&lt;254,P76&gt;0),INT(0.11193*(254-(60*P76+R76))^1.88),0)</f>
        <v>205</v>
      </c>
      <c r="T76" s="56">
        <f>SUM(E76,H76,J76,M76,O76,S76)</f>
        <v>912</v>
      </c>
    </row>
    <row r="77" spans="1:20" ht="14.1" customHeight="1">
      <c r="A77" s="49">
        <f>IF(T77&lt;&gt;0,+RANK(T77,T$12:T$120,0),0)</f>
        <v>24</v>
      </c>
      <c r="B77" s="111" t="s">
        <v>363</v>
      </c>
      <c r="C77" s="70"/>
      <c r="D77" s="99">
        <v>10.38</v>
      </c>
      <c r="E77" s="52">
        <f>IF(AND(D77&gt;0,D77&lt;12.7),INT(46.0849*(13-D77)^1.81),0)</f>
        <v>263</v>
      </c>
      <c r="F77" s="52"/>
      <c r="G77" s="51">
        <v>1.25</v>
      </c>
      <c r="H77" s="52">
        <f>IF(G77&lt;&gt;0,INT(1.84523*((G77*100)-75)^1.348),0)</f>
        <v>359</v>
      </c>
      <c r="I77" s="51"/>
      <c r="J77" s="52">
        <f>IF(I77&lt;&gt;0,INT(0.188807*((I77*100)-210)^1.41),0)</f>
        <v>0</v>
      </c>
      <c r="K77" s="52"/>
      <c r="L77" s="51">
        <v>4.04</v>
      </c>
      <c r="M77" s="52">
        <f>IF(AND(L77&gt;1.53,L77&lt;&gt;"N"),INT(56.0211*(L77-1.5)^1.05),0)</f>
        <v>149</v>
      </c>
      <c r="N77" s="51"/>
      <c r="O77" s="52">
        <f>IF(AND(N77&gt;8.15,N77&lt;&gt;"N"),INT(7.86*(N77-8)^1.1),0)</f>
        <v>0</v>
      </c>
      <c r="P77" s="53">
        <v>3</v>
      </c>
      <c r="Q77" s="54"/>
      <c r="R77" s="55">
        <v>27.14</v>
      </c>
      <c r="S77" s="52">
        <f>IF(AND(60*P77+R77&lt;254,P77&gt;0),INT(0.11193*(254-(60*P77+R77))^1.88),0)</f>
        <v>154</v>
      </c>
      <c r="T77" s="56">
        <f>SUM(E77,H77,J77,M77,O77,S77)</f>
        <v>925</v>
      </c>
    </row>
    <row r="78" spans="1:20" ht="14.1" customHeight="1" thickBot="1">
      <c r="A78" s="49">
        <f>IF(T78&lt;&gt;0,+RANK(T78,T$12:T$120,0),0)</f>
        <v>12</v>
      </c>
      <c r="B78" s="114" t="s">
        <v>361</v>
      </c>
      <c r="C78" s="70"/>
      <c r="D78" s="100">
        <v>10.71</v>
      </c>
      <c r="E78" s="52">
        <f>IF(AND(D78&gt;0,D78&lt;12.7),INT(46.0849*(13-D78)^1.81),0)</f>
        <v>206</v>
      </c>
      <c r="F78" s="52"/>
      <c r="G78" s="51"/>
      <c r="H78" s="52">
        <f>IF(G78&lt;&gt;0,INT(1.84523*((G78*100)-75)^1.348),0)</f>
        <v>0</v>
      </c>
      <c r="I78" s="51">
        <v>3.67</v>
      </c>
      <c r="J78" s="52">
        <f>IF(I78&lt;&gt;0,INT(0.188807*((I78*100)-210)^1.41),0)</f>
        <v>235</v>
      </c>
      <c r="K78" s="52"/>
      <c r="L78" s="51">
        <v>6.6</v>
      </c>
      <c r="M78" s="52">
        <f>IF(AND(L78&gt;1.53,L78&lt;&gt;"N"),INT(56.0211*(L78-1.5)^1.05),0)</f>
        <v>309</v>
      </c>
      <c r="N78" s="51"/>
      <c r="O78" s="52">
        <f>IF(AND(N78&gt;8.15,N78&lt;&gt;"N"),INT(7.86*(N78-8)^1.1),0)</f>
        <v>0</v>
      </c>
      <c r="P78" s="53">
        <v>2</v>
      </c>
      <c r="Q78" s="54"/>
      <c r="R78" s="55">
        <v>50.84</v>
      </c>
      <c r="S78" s="52">
        <f>IF(AND(60*P78+R78&lt;254,P78&gt;0),INT(0.11193*(254-(60*P78+R78))^1.88),0)</f>
        <v>455</v>
      </c>
      <c r="T78" s="56">
        <f>SUM(E78,H78,J78,M78,O78,S78)</f>
        <v>1205</v>
      </c>
    </row>
    <row r="79" spans="1:20" ht="14.1" customHeight="1">
      <c r="A79" s="49">
        <f>IF(T79&lt;&gt;0,+RANK(T79,T$12:T$120,0),0)</f>
        <v>14</v>
      </c>
      <c r="B79" s="114" t="s">
        <v>364</v>
      </c>
      <c r="C79" s="70"/>
      <c r="D79" s="99">
        <v>9.19</v>
      </c>
      <c r="E79" s="52">
        <f>IF(AND(D79&gt;0,D79&lt;12.7),INT(46.0849*(13-D79)^1.81),0)</f>
        <v>518</v>
      </c>
      <c r="F79" s="52"/>
      <c r="G79" s="51"/>
      <c r="H79" s="52">
        <f>IF(G79&lt;&gt;0,INT(1.84523*((G79*100)-75)^1.348),0)</f>
        <v>0</v>
      </c>
      <c r="I79" s="51">
        <v>3.33</v>
      </c>
      <c r="J79" s="52">
        <f>IF(I79&lt;&gt;0,INT(0.188807*((I79*100)-210)^1.41),0)</f>
        <v>167</v>
      </c>
      <c r="K79" s="52"/>
      <c r="L79" s="51"/>
      <c r="M79" s="52">
        <f>IF(AND(L79&gt;1.53,L79&lt;&gt;"N"),INT(56.0211*(L79-1.5)^1.05),0)</f>
        <v>0</v>
      </c>
      <c r="N79" s="51">
        <v>21.68</v>
      </c>
      <c r="O79" s="52">
        <f>IF(AND(N79&gt;8.15,N79&lt;&gt;"N"),INT(7.86*(N79-8)^1.1),0)</f>
        <v>139</v>
      </c>
      <c r="P79" s="53">
        <v>3</v>
      </c>
      <c r="Q79" s="54"/>
      <c r="R79" s="55">
        <v>2.11</v>
      </c>
      <c r="S79" s="52">
        <f>IF(AND(60*P79+R79&lt;254,P79&gt;0),INT(0.11193*(254-(60*P79+R79))^1.88),0)</f>
        <v>346</v>
      </c>
      <c r="T79" s="56">
        <f>SUM(E79,H79,J79,M79,O79,S79)</f>
        <v>1170</v>
      </c>
    </row>
    <row r="80" spans="1:20" ht="14.1" customHeight="1" thickBot="1">
      <c r="A80" s="59">
        <f>IF(T80&lt;&gt;0,+RANK(T80,T$12:T$120,0),0)</f>
        <v>28</v>
      </c>
      <c r="B80" s="161" t="s">
        <v>506</v>
      </c>
      <c r="C80" s="71"/>
      <c r="D80" s="100">
        <v>9.65</v>
      </c>
      <c r="E80" s="62">
        <f>IF(AND(D80&gt;0,D80&lt;12.7),INT(46.0849*(13-D80)^1.81),0)</f>
        <v>411</v>
      </c>
      <c r="F80" s="62"/>
      <c r="G80" s="61"/>
      <c r="H80" s="62">
        <f>IF(G80&lt;&gt;0,INT(1.84523*((G80*100)-75)^1.348),0)</f>
        <v>0</v>
      </c>
      <c r="I80" s="61">
        <v>2.78</v>
      </c>
      <c r="J80" s="62">
        <f>IF(I80&lt;&gt;0,INT(0.188807*((I80*100)-210)^1.41),0)</f>
        <v>72</v>
      </c>
      <c r="K80" s="62"/>
      <c r="L80" s="61"/>
      <c r="M80" s="62">
        <f>IF(AND(L80&gt;1.53,L80&lt;&gt;"N"),INT(56.0211*(L80-1.5)^1.05),0)</f>
        <v>0</v>
      </c>
      <c r="N80" s="61">
        <v>15.02</v>
      </c>
      <c r="O80" s="62">
        <f>IF(AND(N80&gt;8.15,N80&lt;&gt;"N"),INT(7.86*(N80-8)^1.1),0)</f>
        <v>67</v>
      </c>
      <c r="P80" s="63">
        <v>3</v>
      </c>
      <c r="Q80" s="64"/>
      <c r="R80" s="65">
        <v>13.19</v>
      </c>
      <c r="S80" s="62">
        <f>IF(AND(60*P80+R80&lt;254,P80&gt;0),INT(0.11193*(254-(60*P80+R80))^1.88),0)</f>
        <v>252</v>
      </c>
      <c r="T80" s="66">
        <f>SUM(E80,H80,J80,M80,O80,S80)</f>
        <v>802</v>
      </c>
    </row>
    <row r="81" spans="1:20" ht="14.1" customHeight="1" thickBot="1">
      <c r="A81" s="67" t="s">
        <v>16</v>
      </c>
      <c r="B81" s="47"/>
      <c r="C81" s="68"/>
      <c r="D81" s="13">
        <f>LARGE(T84:T88,1)+LARGE(T84:T88,2)+LARGE(T84:T88,3)+LARGE(T84:T88,4)</f>
        <v>0</v>
      </c>
      <c r="E81" s="12"/>
      <c r="F81" s="40"/>
      <c r="G81" s="5" t="s">
        <v>12</v>
      </c>
      <c r="H81" s="4"/>
      <c r="I81" s="4"/>
      <c r="J81" s="4"/>
      <c r="K81" s="35"/>
      <c r="L81" s="4"/>
      <c r="M81" s="4"/>
      <c r="N81" s="4"/>
      <c r="O81" s="4"/>
      <c r="P81" s="4"/>
      <c r="Q81" s="4"/>
      <c r="R81" s="6"/>
      <c r="S81" s="4"/>
      <c r="T81" s="82">
        <f>IF(X80&lt;&gt;0,+RANK(X80,X$8:X$118,0),0)</f>
        <v>0</v>
      </c>
    </row>
    <row r="82" spans="1:20" ht="14.1" customHeight="1">
      <c r="A82" s="83" t="s">
        <v>11</v>
      </c>
      <c r="B82" s="34" t="s">
        <v>15</v>
      </c>
      <c r="C82" s="84" t="s">
        <v>0</v>
      </c>
      <c r="D82" s="44" t="s">
        <v>1</v>
      </c>
      <c r="E82" s="26"/>
      <c r="F82" s="36"/>
      <c r="G82" s="25" t="s">
        <v>8</v>
      </c>
      <c r="H82" s="26"/>
      <c r="I82" s="25" t="s">
        <v>2</v>
      </c>
      <c r="J82" s="26"/>
      <c r="K82" s="36"/>
      <c r="L82" s="25" t="s">
        <v>9</v>
      </c>
      <c r="M82" s="26"/>
      <c r="N82" s="25" t="s">
        <v>3</v>
      </c>
      <c r="O82" s="26"/>
      <c r="P82" s="25" t="s">
        <v>4</v>
      </c>
      <c r="Q82" s="27"/>
      <c r="R82" s="27"/>
      <c r="S82" s="26"/>
      <c r="T82" s="21" t="s">
        <v>7</v>
      </c>
    </row>
    <row r="83" spans="1:20" ht="14.1" customHeight="1">
      <c r="A83" s="85"/>
      <c r="B83" s="113"/>
      <c r="C83" s="69"/>
      <c r="D83" s="45" t="s">
        <v>5</v>
      </c>
      <c r="E83" s="23" t="s">
        <v>6</v>
      </c>
      <c r="F83" s="37"/>
      <c r="G83" s="23" t="s">
        <v>5</v>
      </c>
      <c r="H83" s="23" t="s">
        <v>6</v>
      </c>
      <c r="I83" s="23" t="s">
        <v>5</v>
      </c>
      <c r="J83" s="23" t="s">
        <v>6</v>
      </c>
      <c r="K83" s="37"/>
      <c r="L83" s="23" t="s">
        <v>5</v>
      </c>
      <c r="M83" s="23" t="s">
        <v>6</v>
      </c>
      <c r="N83" s="23" t="s">
        <v>5</v>
      </c>
      <c r="O83" s="23" t="s">
        <v>6</v>
      </c>
      <c r="P83" s="30" t="s">
        <v>5</v>
      </c>
      <c r="Q83" s="31"/>
      <c r="R83" s="32"/>
      <c r="S83" s="23" t="s">
        <v>6</v>
      </c>
      <c r="T83" s="22"/>
    </row>
    <row r="84" spans="1:20" ht="14.1" customHeight="1">
      <c r="A84" s="87">
        <f>IF(T84&lt;&gt;0,+RANK(T84,T$12:T$120,0),0)</f>
        <v>0</v>
      </c>
      <c r="B84" s="111"/>
      <c r="C84" s="70"/>
      <c r="D84" s="99"/>
      <c r="E84" s="52">
        <f>IF(AND(D84&gt;0,D84&lt;12.7),INT(46.0849*(13-D84)^1.81),0)</f>
        <v>0</v>
      </c>
      <c r="F84" s="52"/>
      <c r="G84" s="51"/>
      <c r="H84" s="52">
        <f>IF(G84&lt;&gt;0,INT(1.84523*((G84*100)-75)^1.348),0)</f>
        <v>0</v>
      </c>
      <c r="I84" s="51"/>
      <c r="J84" s="52">
        <f>IF(I84&lt;&gt;0,INT(0.188807*((I84*100)-210)^1.41),0)</f>
        <v>0</v>
      </c>
      <c r="K84" s="52"/>
      <c r="L84" s="51"/>
      <c r="M84" s="52">
        <f>IF(AND(L84&gt;1.53,L84&lt;&gt;"N"),INT(56.0211*(L84-1.5)^1.05),0)</f>
        <v>0</v>
      </c>
      <c r="N84" s="51"/>
      <c r="O84" s="52">
        <f>IF(AND(N84&gt;8.15,N84&lt;&gt;"N"),INT(7.86*(N84-8)^1.1),0)</f>
        <v>0</v>
      </c>
      <c r="P84" s="53"/>
      <c r="Q84" s="54" t="s">
        <v>13</v>
      </c>
      <c r="R84" s="55"/>
      <c r="S84" s="52">
        <f>IF(AND(60*P84+R84&lt;254,P84&gt;0),INT(0.11193*(254-(60*P84+R84))^1.88),0)</f>
        <v>0</v>
      </c>
      <c r="T84" s="56">
        <f>SUM(E84,H84,J84,M84,O84,S84)</f>
        <v>0</v>
      </c>
    </row>
    <row r="85" spans="1:20" ht="14.1" customHeight="1">
      <c r="A85" s="49">
        <f>IF(T85&lt;&gt;0,+RANK(T85,T$12:T$120,0),0)</f>
        <v>0</v>
      </c>
      <c r="B85" s="111"/>
      <c r="C85" s="70"/>
      <c r="D85" s="99"/>
      <c r="E85" s="52">
        <f>IF(AND(D85&gt;0,D85&lt;12.7),INT(46.0849*(13-D85)^1.81),0)</f>
        <v>0</v>
      </c>
      <c r="F85" s="52"/>
      <c r="G85" s="51"/>
      <c r="H85" s="52">
        <f>IF(G85&lt;&gt;0,INT(1.84523*((G85*100)-75)^1.348),0)</f>
        <v>0</v>
      </c>
      <c r="I85" s="51"/>
      <c r="J85" s="52">
        <f>IF(I85&lt;&gt;0,INT(0.188807*((I85*100)-210)^1.41),0)</f>
        <v>0</v>
      </c>
      <c r="K85" s="52"/>
      <c r="L85" s="51"/>
      <c r="M85" s="52">
        <f>IF(AND(L85&gt;1.53,L85&lt;&gt;"N"),INT(56.0211*(L85-1.5)^1.05),0)</f>
        <v>0</v>
      </c>
      <c r="N85" s="51"/>
      <c r="O85" s="52">
        <f>IF(AND(N85&gt;8.15,N85&lt;&gt;"N"),INT(7.86*(N85-8)^1.1),0)</f>
        <v>0</v>
      </c>
      <c r="P85" s="53"/>
      <c r="Q85" s="54" t="s">
        <v>13</v>
      </c>
      <c r="R85" s="55"/>
      <c r="S85" s="52">
        <f>IF(AND(60*P85+R85&lt;254,P85&gt;0),INT(0.11193*(254-(60*P85+R85))^1.88),0)</f>
        <v>0</v>
      </c>
      <c r="T85" s="56">
        <f>SUM(E85,H85,J85,M85,O85,S85)</f>
        <v>0</v>
      </c>
    </row>
    <row r="86" spans="1:20" ht="14.1" customHeight="1">
      <c r="A86" s="49">
        <f>IF(T86&lt;&gt;0,+RANK(T86,T$12:T$120,0),0)</f>
        <v>0</v>
      </c>
      <c r="B86" s="111"/>
      <c r="C86" s="70"/>
      <c r="D86" s="99"/>
      <c r="E86" s="52">
        <f>IF(AND(D86&gt;0,D86&lt;12.7),INT(46.0849*(13-D86)^1.81),0)</f>
        <v>0</v>
      </c>
      <c r="F86" s="52"/>
      <c r="G86" s="51"/>
      <c r="H86" s="52">
        <f>IF(G86&lt;&gt;0,INT(1.84523*((G86*100)-75)^1.348),0)</f>
        <v>0</v>
      </c>
      <c r="I86" s="51"/>
      <c r="J86" s="52">
        <f>IF(I86&lt;&gt;0,INT(0.188807*((I86*100)-210)^1.41),0)</f>
        <v>0</v>
      </c>
      <c r="K86" s="52"/>
      <c r="L86" s="51"/>
      <c r="M86" s="52">
        <f>IF(AND(L86&gt;1.53,L86&lt;&gt;"N"),INT(56.0211*(L86-1.5)^1.05),0)</f>
        <v>0</v>
      </c>
      <c r="N86" s="51"/>
      <c r="O86" s="52">
        <f>IF(AND(N86&gt;8.15,N86&lt;&gt;"N"),INT(7.86*(N86-8)^1.1),0)</f>
        <v>0</v>
      </c>
      <c r="P86" s="53"/>
      <c r="Q86" s="54" t="s">
        <v>13</v>
      </c>
      <c r="R86" s="55"/>
      <c r="S86" s="52">
        <f>IF(AND(60*P86+R86&lt;254,P86&gt;0),INT(0.11193*(254-(60*P86+R86))^1.88),0)</f>
        <v>0</v>
      </c>
      <c r="T86" s="56">
        <f>SUM(E86,H86,J86,M86,O86,S86)</f>
        <v>0</v>
      </c>
    </row>
    <row r="87" spans="1:20" ht="14.1" customHeight="1">
      <c r="A87" s="49">
        <f>IF(T87&lt;&gt;0,+RANK(T87,T$12:T$120,0),0)</f>
        <v>0</v>
      </c>
      <c r="B87" s="111"/>
      <c r="C87" s="70"/>
      <c r="D87" s="99"/>
      <c r="E87" s="52">
        <f>IF(AND(D87&gt;0,D87&lt;12.7),INT(46.0849*(13-D87)^1.81),0)</f>
        <v>0</v>
      </c>
      <c r="F87" s="52"/>
      <c r="G87" s="51"/>
      <c r="H87" s="52">
        <f>IF(G87&lt;&gt;0,INT(1.84523*((G87*100)-75)^1.348),0)</f>
        <v>0</v>
      </c>
      <c r="I87" s="51"/>
      <c r="J87" s="52">
        <f>IF(I87&lt;&gt;0,INT(0.188807*((I87*100)-210)^1.41),0)</f>
        <v>0</v>
      </c>
      <c r="K87" s="52"/>
      <c r="L87" s="51"/>
      <c r="M87" s="52">
        <f>IF(AND(L87&gt;1.53,L87&lt;&gt;"N"),INT(56.0211*(L87-1.5)^1.05),0)</f>
        <v>0</v>
      </c>
      <c r="N87" s="51"/>
      <c r="O87" s="52">
        <f>IF(AND(N87&gt;8.15,N87&lt;&gt;"N"),INT(7.86*(N87-8)^1.1),0)</f>
        <v>0</v>
      </c>
      <c r="P87" s="53"/>
      <c r="Q87" s="54" t="s">
        <v>13</v>
      </c>
      <c r="R87" s="55"/>
      <c r="S87" s="52">
        <f>IF(AND(60*P87+R87&lt;254,P87&gt;0),INT(0.11193*(254-(60*P87+R87))^1.88),0)</f>
        <v>0</v>
      </c>
      <c r="T87" s="56">
        <f>SUM(E87,H87,J87,M87,O87,S87)</f>
        <v>0</v>
      </c>
    </row>
    <row r="88" spans="1:20" ht="14.1" customHeight="1" thickBot="1">
      <c r="A88" s="59">
        <f>IF(T88&lt;&gt;0,+RANK(T88,T$12:T$120,0),0)</f>
        <v>0</v>
      </c>
      <c r="B88" s="111"/>
      <c r="C88" s="71"/>
      <c r="D88" s="100"/>
      <c r="E88" s="62">
        <f>IF(AND(D88&gt;0,D88&lt;12.7),INT(46.0849*(13-D88)^1.81),0)</f>
        <v>0</v>
      </c>
      <c r="F88" s="62"/>
      <c r="G88" s="61"/>
      <c r="H88" s="62">
        <f>IF(G88&lt;&gt;0,INT(1.84523*((G88*100)-75)^1.348),0)</f>
        <v>0</v>
      </c>
      <c r="I88" s="61"/>
      <c r="J88" s="62">
        <f>IF(I88&lt;&gt;0,INT(0.188807*((I88*100)-210)^1.41),0)</f>
        <v>0</v>
      </c>
      <c r="K88" s="62"/>
      <c r="L88" s="61"/>
      <c r="M88" s="62">
        <f>IF(AND(L88&gt;1.53,L88&lt;&gt;"N"),INT(56.0211*(L88-1.5)^1.05),0)</f>
        <v>0</v>
      </c>
      <c r="N88" s="61"/>
      <c r="O88" s="62">
        <f>IF(AND(N88&gt;8.15,N88&lt;&gt;"N"),INT(7.86*(N88-8)^1.1),0)</f>
        <v>0</v>
      </c>
      <c r="P88" s="63"/>
      <c r="Q88" s="64" t="s">
        <v>13</v>
      </c>
      <c r="R88" s="65"/>
      <c r="S88" s="62">
        <f>IF(AND(60*P88+R88&lt;254,P88&gt;0),INT(0.11193*(254-(60*P88+R88))^1.88),0)</f>
        <v>0</v>
      </c>
      <c r="T88" s="66">
        <f>SUM(E88,H88,J88,M88,O88,S88)</f>
        <v>0</v>
      </c>
    </row>
    <row r="89" spans="1:20" ht="14.1" customHeight="1" thickBot="1">
      <c r="A89" s="67" t="s">
        <v>16</v>
      </c>
      <c r="B89" s="47"/>
      <c r="C89" s="68"/>
      <c r="D89" s="13">
        <f>LARGE(T92:T96,1)+LARGE(T92:T96,2)+LARGE(T92:T96,3)+LARGE(T92:T96,4)</f>
        <v>0</v>
      </c>
      <c r="E89" s="12"/>
      <c r="F89" s="40"/>
      <c r="G89" s="5" t="s">
        <v>12</v>
      </c>
      <c r="H89" s="4"/>
      <c r="I89" s="4"/>
      <c r="J89" s="4"/>
      <c r="K89" s="35"/>
      <c r="L89" s="4"/>
      <c r="M89" s="4"/>
      <c r="N89" s="4"/>
      <c r="O89" s="4"/>
      <c r="P89" s="4"/>
      <c r="Q89" s="4"/>
      <c r="R89" s="6"/>
      <c r="S89" s="4"/>
      <c r="T89" s="82">
        <f>IF(X88&lt;&gt;0,+RANK(X88,X$8:X$118,0),0)</f>
        <v>0</v>
      </c>
    </row>
    <row r="90" spans="1:20" ht="14.1" customHeight="1">
      <c r="A90" s="83" t="s">
        <v>11</v>
      </c>
      <c r="B90" s="34" t="s">
        <v>15</v>
      </c>
      <c r="C90" s="84" t="s">
        <v>0</v>
      </c>
      <c r="D90" s="44" t="s">
        <v>1</v>
      </c>
      <c r="E90" s="26"/>
      <c r="F90" s="36"/>
      <c r="G90" s="25" t="s">
        <v>8</v>
      </c>
      <c r="H90" s="26"/>
      <c r="I90" s="25" t="s">
        <v>2</v>
      </c>
      <c r="J90" s="26"/>
      <c r="K90" s="36"/>
      <c r="L90" s="25" t="s">
        <v>9</v>
      </c>
      <c r="M90" s="26"/>
      <c r="N90" s="25" t="s">
        <v>3</v>
      </c>
      <c r="O90" s="26"/>
      <c r="P90" s="25" t="s">
        <v>4</v>
      </c>
      <c r="Q90" s="27"/>
      <c r="R90" s="27"/>
      <c r="S90" s="26"/>
      <c r="T90" s="21" t="s">
        <v>7</v>
      </c>
    </row>
    <row r="91" spans="1:20" ht="14.1" customHeight="1">
      <c r="A91" s="85"/>
      <c r="B91" s="28"/>
      <c r="C91" s="69"/>
      <c r="D91" s="45" t="s">
        <v>5</v>
      </c>
      <c r="E91" s="23" t="s">
        <v>6</v>
      </c>
      <c r="F91" s="37"/>
      <c r="G91" s="23" t="s">
        <v>5</v>
      </c>
      <c r="H91" s="23" t="s">
        <v>6</v>
      </c>
      <c r="I91" s="23" t="s">
        <v>5</v>
      </c>
      <c r="J91" s="23" t="s">
        <v>6</v>
      </c>
      <c r="K91" s="37"/>
      <c r="L91" s="23" t="s">
        <v>5</v>
      </c>
      <c r="M91" s="23" t="s">
        <v>6</v>
      </c>
      <c r="N91" s="23" t="s">
        <v>5</v>
      </c>
      <c r="O91" s="23" t="s">
        <v>6</v>
      </c>
      <c r="P91" s="30" t="s">
        <v>5</v>
      </c>
      <c r="Q91" s="31"/>
      <c r="R91" s="32"/>
      <c r="S91" s="23" t="s">
        <v>6</v>
      </c>
      <c r="T91" s="22"/>
    </row>
    <row r="92" spans="1:20" ht="14.1" customHeight="1">
      <c r="A92" s="87">
        <f>IF(T92&lt;&gt;0,+RANK(T92,T$12:T$120,0),0)</f>
        <v>0</v>
      </c>
      <c r="B92" s="50"/>
      <c r="C92" s="70"/>
      <c r="D92" s="99"/>
      <c r="E92" s="52">
        <f>IF(AND(D92&gt;0,D92&lt;12.7),INT(46.0849*(13-D92)^1.81),0)</f>
        <v>0</v>
      </c>
      <c r="F92" s="52"/>
      <c r="G92" s="51"/>
      <c r="H92" s="52">
        <f>IF(G92&lt;&gt;0,INT(1.84523*((G92*100)-75)^1.348),0)</f>
        <v>0</v>
      </c>
      <c r="I92" s="51"/>
      <c r="J92" s="52">
        <f>IF(I92&lt;&gt;0,INT(0.188807*((I92*100)-210)^1.41),0)</f>
        <v>0</v>
      </c>
      <c r="K92" s="52"/>
      <c r="L92" s="51"/>
      <c r="M92" s="52">
        <f>IF(AND(L92&gt;1.53,L92&lt;&gt;"N"),INT(56.0211*(L92-1.5)^1.05),0)</f>
        <v>0</v>
      </c>
      <c r="N92" s="51"/>
      <c r="O92" s="52">
        <f>IF(AND(N92&gt;8.15,N92&lt;&gt;"N"),INT(7.86*(N92-8)^1.1),0)</f>
        <v>0</v>
      </c>
      <c r="P92" s="53"/>
      <c r="Q92" s="54" t="s">
        <v>13</v>
      </c>
      <c r="R92" s="55"/>
      <c r="S92" s="52">
        <f>IF(AND(60*P92+R92&lt;254,P92&gt;0),INT(0.11193*(254-(60*P92+R92))^1.88),0)</f>
        <v>0</v>
      </c>
      <c r="T92" s="56">
        <f>SUM(E92,H92,J92,M92,O92,S92)</f>
        <v>0</v>
      </c>
    </row>
    <row r="93" spans="1:20" ht="14.1" customHeight="1">
      <c r="A93" s="49">
        <f>IF(T93&lt;&gt;0,+RANK(T93,T$12:T$120,0),0)</f>
        <v>0</v>
      </c>
      <c r="B93" s="50"/>
      <c r="C93" s="70"/>
      <c r="D93" s="99"/>
      <c r="E93" s="52">
        <f>IF(AND(D93&gt;0,D93&lt;12.7),INT(46.0849*(13-D93)^1.81),0)</f>
        <v>0</v>
      </c>
      <c r="F93" s="52"/>
      <c r="G93" s="51"/>
      <c r="H93" s="52">
        <f>IF(G93&lt;&gt;0,INT(1.84523*((G93*100)-75)^1.348),0)</f>
        <v>0</v>
      </c>
      <c r="I93" s="51"/>
      <c r="J93" s="52">
        <f>IF(I93&lt;&gt;0,INT(0.188807*((I93*100)-210)^1.41),0)</f>
        <v>0</v>
      </c>
      <c r="K93" s="52"/>
      <c r="L93" s="51"/>
      <c r="M93" s="52">
        <f>IF(AND(L93&gt;1.53,L93&lt;&gt;"N"),INT(56.0211*(L93-1.5)^1.05),0)</f>
        <v>0</v>
      </c>
      <c r="N93" s="51"/>
      <c r="O93" s="52">
        <f>IF(AND(N93&gt;8.15,N93&lt;&gt;"N"),INT(7.86*(N93-8)^1.1),0)</f>
        <v>0</v>
      </c>
      <c r="P93" s="53"/>
      <c r="Q93" s="54" t="s">
        <v>13</v>
      </c>
      <c r="R93" s="55"/>
      <c r="S93" s="52">
        <f>IF(AND(60*P93+R93&lt;254,P93&gt;0),INT(0.11193*(254-(60*P93+R93))^1.88),0)</f>
        <v>0</v>
      </c>
      <c r="T93" s="56">
        <f>SUM(E93,H93,J93,M93,O93,S93)</f>
        <v>0</v>
      </c>
    </row>
    <row r="94" spans="1:20" ht="14.1" customHeight="1">
      <c r="A94" s="49">
        <f>IF(T94&lt;&gt;0,+RANK(T94,T$12:T$120,0),0)</f>
        <v>0</v>
      </c>
      <c r="B94" s="50"/>
      <c r="C94" s="70"/>
      <c r="D94" s="99"/>
      <c r="E94" s="52">
        <f>IF(AND(D94&gt;0,D94&lt;12.7),INT(46.0849*(13-D94)^1.81),0)</f>
        <v>0</v>
      </c>
      <c r="F94" s="52"/>
      <c r="G94" s="51"/>
      <c r="H94" s="52">
        <f>IF(G94&lt;&gt;0,INT(1.84523*((G94*100)-75)^1.348),0)</f>
        <v>0</v>
      </c>
      <c r="I94" s="51"/>
      <c r="J94" s="52">
        <f>IF(I94&lt;&gt;0,INT(0.188807*((I94*100)-210)^1.41),0)</f>
        <v>0</v>
      </c>
      <c r="K94" s="52"/>
      <c r="L94" s="51"/>
      <c r="M94" s="52">
        <f>IF(AND(L94&gt;1.53,L94&lt;&gt;"N"),INT(56.0211*(L94-1.5)^1.05),0)</f>
        <v>0</v>
      </c>
      <c r="N94" s="51"/>
      <c r="O94" s="52">
        <f>IF(AND(N94&gt;8.15,N94&lt;&gt;"N"),INT(7.86*(N94-8)^1.1),0)</f>
        <v>0</v>
      </c>
      <c r="P94" s="53"/>
      <c r="Q94" s="54" t="s">
        <v>13</v>
      </c>
      <c r="R94" s="55"/>
      <c r="S94" s="52">
        <f>IF(AND(60*P94+R94&lt;254,P94&gt;0),INT(0.11193*(254-(60*P94+R94))^1.88),0)</f>
        <v>0</v>
      </c>
      <c r="T94" s="56">
        <f>SUM(E94,H94,J94,M94,O94,S94)</f>
        <v>0</v>
      </c>
    </row>
    <row r="95" spans="1:20" ht="14.1" customHeight="1">
      <c r="A95" s="49">
        <f>IF(T95&lt;&gt;0,+RANK(T95,T$12:T$120,0),0)</f>
        <v>0</v>
      </c>
      <c r="B95" s="50"/>
      <c r="C95" s="70"/>
      <c r="D95" s="99"/>
      <c r="E95" s="52">
        <f>IF(AND(D95&gt;0,D95&lt;12.7),INT(46.0849*(13-D95)^1.81),0)</f>
        <v>0</v>
      </c>
      <c r="F95" s="52"/>
      <c r="G95" s="51"/>
      <c r="H95" s="52">
        <f>IF(G95&lt;&gt;0,INT(1.84523*((G95*100)-75)^1.348),0)</f>
        <v>0</v>
      </c>
      <c r="I95" s="51"/>
      <c r="J95" s="52">
        <f>IF(I95&lt;&gt;0,INT(0.188807*((I95*100)-210)^1.41),0)</f>
        <v>0</v>
      </c>
      <c r="K95" s="52"/>
      <c r="L95" s="51"/>
      <c r="M95" s="52">
        <f>IF(AND(L95&gt;1.53,L95&lt;&gt;"N"),INT(56.0211*(L95-1.5)^1.05),0)</f>
        <v>0</v>
      </c>
      <c r="N95" s="51"/>
      <c r="O95" s="52">
        <f>IF(AND(N95&gt;8.15,N95&lt;&gt;"N"),INT(7.86*(N95-8)^1.1),0)</f>
        <v>0</v>
      </c>
      <c r="P95" s="53"/>
      <c r="Q95" s="54" t="s">
        <v>13</v>
      </c>
      <c r="R95" s="55"/>
      <c r="S95" s="52">
        <f>IF(AND(60*P95+R95&lt;254,P95&gt;0),INT(0.11193*(254-(60*P95+R95))^1.88),0)</f>
        <v>0</v>
      </c>
      <c r="T95" s="56">
        <f>SUM(E95,H95,J95,M95,O95,S95)</f>
        <v>0</v>
      </c>
    </row>
    <row r="96" spans="1:20" ht="14.1" customHeight="1" thickBot="1">
      <c r="A96" s="59">
        <f>IF(T96&lt;&gt;0,+RANK(T96,T$12:T$120,0),0)</f>
        <v>0</v>
      </c>
      <c r="B96" s="60"/>
      <c r="C96" s="71"/>
      <c r="D96" s="100"/>
      <c r="E96" s="62">
        <f>IF(AND(D96&gt;0,D96&lt;12.7),INT(46.0849*(13-D96)^1.81),0)</f>
        <v>0</v>
      </c>
      <c r="F96" s="62"/>
      <c r="G96" s="61"/>
      <c r="H96" s="62">
        <f>IF(G96&lt;&gt;0,INT(1.84523*((G96*100)-75)^1.348),0)</f>
        <v>0</v>
      </c>
      <c r="I96" s="61"/>
      <c r="J96" s="62">
        <f>IF(I96&lt;&gt;0,INT(0.188807*((I96*100)-210)^1.41),0)</f>
        <v>0</v>
      </c>
      <c r="K96" s="62"/>
      <c r="L96" s="61"/>
      <c r="M96" s="62">
        <f>IF(AND(L96&gt;1.53,L96&lt;&gt;"N"),INT(56.0211*(L96-1.5)^1.05),0)</f>
        <v>0</v>
      </c>
      <c r="N96" s="61"/>
      <c r="O96" s="62">
        <f>IF(AND(N96&gt;8.15,N96&lt;&gt;"N"),INT(7.86*(N96-8)^1.1),0)</f>
        <v>0</v>
      </c>
      <c r="P96" s="63"/>
      <c r="Q96" s="64" t="s">
        <v>13</v>
      </c>
      <c r="R96" s="65"/>
      <c r="S96" s="62">
        <f>IF(AND(60*P96+R96&lt;254,P96&gt;0),INT(0.11193*(254-(60*P96+R96))^1.88),0)</f>
        <v>0</v>
      </c>
      <c r="T96" s="66">
        <f>SUM(E96,H96,J96,M96,O96,S96)</f>
        <v>0</v>
      </c>
    </row>
    <row r="97" spans="1:20" ht="14.1" customHeight="1" thickBot="1">
      <c r="A97" s="67" t="s">
        <v>16</v>
      </c>
      <c r="B97" s="48"/>
      <c r="C97" s="68"/>
      <c r="D97" s="13">
        <f>LARGE(T100:T104,1)+LARGE(T100:T104,2)+LARGE(T100:T104,3)+LARGE(T100:T104,4)</f>
        <v>0</v>
      </c>
      <c r="E97" s="12"/>
      <c r="F97" s="40"/>
      <c r="G97" s="5" t="s">
        <v>12</v>
      </c>
      <c r="H97" s="4"/>
      <c r="I97" s="4"/>
      <c r="J97" s="4"/>
      <c r="K97" s="35"/>
      <c r="L97" s="4"/>
      <c r="M97" s="4"/>
      <c r="N97" s="4"/>
      <c r="O97" s="4"/>
      <c r="P97" s="4"/>
      <c r="Q97" s="4"/>
      <c r="R97" s="6"/>
      <c r="S97" s="4"/>
      <c r="T97" s="82">
        <f>IF(X96&lt;&gt;0,+RANK(X96,X$8:X$118,0),0)</f>
        <v>0</v>
      </c>
    </row>
    <row r="98" spans="1:20" ht="14.1" customHeight="1">
      <c r="A98" s="83" t="s">
        <v>11</v>
      </c>
      <c r="B98" s="34" t="s">
        <v>15</v>
      </c>
      <c r="C98" s="84" t="s">
        <v>0</v>
      </c>
      <c r="D98" s="44" t="s">
        <v>1</v>
      </c>
      <c r="E98" s="26"/>
      <c r="F98" s="36"/>
      <c r="G98" s="25" t="s">
        <v>8</v>
      </c>
      <c r="H98" s="26"/>
      <c r="I98" s="25" t="s">
        <v>2</v>
      </c>
      <c r="J98" s="26"/>
      <c r="K98" s="36"/>
      <c r="L98" s="25" t="s">
        <v>9</v>
      </c>
      <c r="M98" s="26"/>
      <c r="N98" s="25" t="s">
        <v>3</v>
      </c>
      <c r="O98" s="26"/>
      <c r="P98" s="25" t="s">
        <v>4</v>
      </c>
      <c r="Q98" s="27"/>
      <c r="R98" s="27"/>
      <c r="S98" s="26"/>
      <c r="T98" s="21" t="s">
        <v>7</v>
      </c>
    </row>
    <row r="99" spans="1:20" ht="14.1" customHeight="1">
      <c r="A99" s="85"/>
      <c r="B99" s="28"/>
      <c r="C99" s="69"/>
      <c r="D99" s="45" t="s">
        <v>5</v>
      </c>
      <c r="E99" s="23" t="s">
        <v>6</v>
      </c>
      <c r="F99" s="37"/>
      <c r="G99" s="23" t="s">
        <v>5</v>
      </c>
      <c r="H99" s="23" t="s">
        <v>6</v>
      </c>
      <c r="I99" s="23" t="s">
        <v>5</v>
      </c>
      <c r="J99" s="23" t="s">
        <v>6</v>
      </c>
      <c r="K99" s="37"/>
      <c r="L99" s="23" t="s">
        <v>5</v>
      </c>
      <c r="M99" s="23" t="s">
        <v>6</v>
      </c>
      <c r="N99" s="23" t="s">
        <v>5</v>
      </c>
      <c r="O99" s="23" t="s">
        <v>6</v>
      </c>
      <c r="P99" s="30" t="s">
        <v>5</v>
      </c>
      <c r="Q99" s="31"/>
      <c r="R99" s="32"/>
      <c r="S99" s="23" t="s">
        <v>6</v>
      </c>
      <c r="T99" s="22"/>
    </row>
    <row r="100" spans="1:20" ht="14.1" customHeight="1">
      <c r="A100" s="87">
        <f>IF(T100&lt;&gt;0,+RANK(T100,T$12:T$120,0),0)</f>
        <v>0</v>
      </c>
      <c r="B100" s="50"/>
      <c r="C100" s="70"/>
      <c r="D100" s="99"/>
      <c r="E100" s="52">
        <f>IF(AND(D100&gt;0,D100&lt;12.7),INT(46.0849*(13-D100)^1.81),0)</f>
        <v>0</v>
      </c>
      <c r="F100" s="52"/>
      <c r="G100" s="51"/>
      <c r="H100" s="52">
        <f>IF(G100&lt;&gt;0,INT(1.84523*((G100*100)-75)^1.348),0)</f>
        <v>0</v>
      </c>
      <c r="I100" s="51"/>
      <c r="J100" s="52">
        <f>IF(I100&lt;&gt;0,INT(0.188807*((I100*100)-210)^1.41),0)</f>
        <v>0</v>
      </c>
      <c r="K100" s="52"/>
      <c r="L100" s="51"/>
      <c r="M100" s="52">
        <f>IF(AND(L100&gt;1.53,L100&lt;&gt;"N"),INT(56.0211*(L100-1.5)^1.05),0)</f>
        <v>0</v>
      </c>
      <c r="N100" s="51"/>
      <c r="O100" s="52">
        <f>IF(AND(N100&gt;8.15,N100&lt;&gt;"N"),INT(7.86*(N100-8)^1.1),0)</f>
        <v>0</v>
      </c>
      <c r="P100" s="53"/>
      <c r="Q100" s="54" t="s">
        <v>13</v>
      </c>
      <c r="R100" s="55"/>
      <c r="S100" s="52">
        <f>IF(AND(60*P100+R100&lt;254,P100&gt;0),INT(0.11193*(254-(60*P100+R100))^1.88),0)</f>
        <v>0</v>
      </c>
      <c r="T100" s="56">
        <f>SUM(E100,H100,J100,M100,O100,S100)</f>
        <v>0</v>
      </c>
    </row>
    <row r="101" spans="1:20" ht="14.1" customHeight="1">
      <c r="A101" s="49">
        <f>IF(T101&lt;&gt;0,+RANK(T101,T$12:T$120,0),0)</f>
        <v>0</v>
      </c>
      <c r="B101" s="50"/>
      <c r="C101" s="70"/>
      <c r="D101" s="99"/>
      <c r="E101" s="52">
        <f>IF(AND(D101&gt;0,D101&lt;12.7),INT(46.0849*(13-D101)^1.81),0)</f>
        <v>0</v>
      </c>
      <c r="F101" s="52"/>
      <c r="G101" s="51"/>
      <c r="H101" s="52">
        <f>IF(G101&lt;&gt;0,INT(1.84523*((G101*100)-75)^1.348),0)</f>
        <v>0</v>
      </c>
      <c r="I101" s="51"/>
      <c r="J101" s="52">
        <f>IF(I101&lt;&gt;0,INT(0.188807*((I101*100)-210)^1.41),0)</f>
        <v>0</v>
      </c>
      <c r="K101" s="52"/>
      <c r="L101" s="51"/>
      <c r="M101" s="52">
        <f>IF(AND(L101&gt;1.53,L101&lt;&gt;"N"),INT(56.0211*(L101-1.5)^1.05),0)</f>
        <v>0</v>
      </c>
      <c r="N101" s="51"/>
      <c r="O101" s="52">
        <f>IF(AND(N101&gt;8.15,N101&lt;&gt;"N"),INT(7.86*(N101-8)^1.1),0)</f>
        <v>0</v>
      </c>
      <c r="P101" s="53"/>
      <c r="Q101" s="54" t="s">
        <v>13</v>
      </c>
      <c r="R101" s="55"/>
      <c r="S101" s="52">
        <f>IF(AND(60*P101+R101&lt;254,P101&gt;0),INT(0.11193*(254-(60*P101+R101))^1.88),0)</f>
        <v>0</v>
      </c>
      <c r="T101" s="56">
        <f>SUM(E101,H101,J101,M101,O101,S101)</f>
        <v>0</v>
      </c>
    </row>
    <row r="102" spans="1:20" ht="14.1" customHeight="1">
      <c r="A102" s="49">
        <f>IF(T102&lt;&gt;0,+RANK(T102,T$12:T$120,0),0)</f>
        <v>0</v>
      </c>
      <c r="B102" s="50"/>
      <c r="C102" s="70"/>
      <c r="D102" s="99"/>
      <c r="E102" s="52">
        <f>IF(AND(D102&gt;0,D102&lt;12.7),INT(46.0849*(13-D102)^1.81),0)</f>
        <v>0</v>
      </c>
      <c r="F102" s="52"/>
      <c r="G102" s="51"/>
      <c r="H102" s="52">
        <f>IF(G102&lt;&gt;0,INT(1.84523*((G102*100)-75)^1.348),0)</f>
        <v>0</v>
      </c>
      <c r="I102" s="51"/>
      <c r="J102" s="52">
        <f>IF(I102&lt;&gt;0,INT(0.188807*((I102*100)-210)^1.41),0)</f>
        <v>0</v>
      </c>
      <c r="K102" s="52"/>
      <c r="L102" s="51"/>
      <c r="M102" s="52">
        <f>IF(AND(L102&gt;1.53,L102&lt;&gt;"N"),INT(56.0211*(L102-1.5)^1.05),0)</f>
        <v>0</v>
      </c>
      <c r="N102" s="51"/>
      <c r="O102" s="52">
        <f>IF(AND(N102&gt;8.15,N102&lt;&gt;"N"),INT(7.86*(N102-8)^1.1),0)</f>
        <v>0</v>
      </c>
      <c r="P102" s="53"/>
      <c r="Q102" s="54" t="s">
        <v>13</v>
      </c>
      <c r="R102" s="55"/>
      <c r="S102" s="52">
        <f>IF(AND(60*P102+R102&lt;254,P102&gt;0),INT(0.11193*(254-(60*P102+R102))^1.88),0)</f>
        <v>0</v>
      </c>
      <c r="T102" s="56">
        <f>SUM(E102,H102,J102,M102,O102,S102)</f>
        <v>0</v>
      </c>
    </row>
    <row r="103" spans="1:20" ht="14.1" customHeight="1">
      <c r="A103" s="49">
        <f>IF(T103&lt;&gt;0,+RANK(T103,T$12:T$120,0),0)</f>
        <v>0</v>
      </c>
      <c r="B103" s="50"/>
      <c r="C103" s="70"/>
      <c r="D103" s="99"/>
      <c r="E103" s="52">
        <f>IF(AND(D103&gt;0,D103&lt;12.7),INT(46.0849*(13-D103)^1.81),0)</f>
        <v>0</v>
      </c>
      <c r="F103" s="52"/>
      <c r="G103" s="51"/>
      <c r="H103" s="52">
        <f>IF(G103&lt;&gt;0,INT(1.84523*((G103*100)-75)^1.348),0)</f>
        <v>0</v>
      </c>
      <c r="I103" s="51"/>
      <c r="J103" s="52">
        <f>IF(I103&lt;&gt;0,INT(0.188807*((I103*100)-210)^1.41),0)</f>
        <v>0</v>
      </c>
      <c r="K103" s="52"/>
      <c r="L103" s="51"/>
      <c r="M103" s="52">
        <f>IF(AND(L103&gt;1.53,L103&lt;&gt;"N"),INT(56.0211*(L103-1.5)^1.05),0)</f>
        <v>0</v>
      </c>
      <c r="N103" s="51"/>
      <c r="O103" s="52">
        <f>IF(AND(N103&gt;8.15,N103&lt;&gt;"N"),INT(7.86*(N103-8)^1.1),0)</f>
        <v>0</v>
      </c>
      <c r="P103" s="53"/>
      <c r="Q103" s="54" t="s">
        <v>13</v>
      </c>
      <c r="R103" s="55"/>
      <c r="S103" s="52">
        <f>IF(AND(60*P103+R103&lt;254,P103&gt;0),INT(0.11193*(254-(60*P103+R103))^1.88),0)</f>
        <v>0</v>
      </c>
      <c r="T103" s="56">
        <f>SUM(E103,H103,J103,M103,O103,S103)</f>
        <v>0</v>
      </c>
    </row>
    <row r="104" spans="1:20" ht="14.1" customHeight="1" thickBot="1">
      <c r="A104" s="59">
        <f>IF(T104&lt;&gt;0,+RANK(T104,T$12:T$120,0),0)</f>
        <v>0</v>
      </c>
      <c r="B104" s="60"/>
      <c r="C104" s="71"/>
      <c r="D104" s="100"/>
      <c r="E104" s="62">
        <f>IF(AND(D104&gt;0,D104&lt;12.7),INT(46.0849*(13-D104)^1.81),0)</f>
        <v>0</v>
      </c>
      <c r="F104" s="62"/>
      <c r="G104" s="61"/>
      <c r="H104" s="62">
        <f>IF(G104&lt;&gt;0,INT(1.84523*((G104*100)-75)^1.348),0)</f>
        <v>0</v>
      </c>
      <c r="I104" s="61"/>
      <c r="J104" s="62">
        <f>IF(I104&lt;&gt;0,INT(0.188807*((I104*100)-210)^1.41),0)</f>
        <v>0</v>
      </c>
      <c r="K104" s="62"/>
      <c r="L104" s="61"/>
      <c r="M104" s="62">
        <f>IF(AND(L104&gt;1.53,L104&lt;&gt;"N"),INT(56.0211*(L104-1.5)^1.05),0)</f>
        <v>0</v>
      </c>
      <c r="N104" s="61"/>
      <c r="O104" s="62">
        <f>IF(AND(N104&gt;8.15,N104&lt;&gt;"N"),INT(7.86*(N104-8)^1.1),0)</f>
        <v>0</v>
      </c>
      <c r="P104" s="63"/>
      <c r="Q104" s="64" t="s">
        <v>13</v>
      </c>
      <c r="R104" s="65"/>
      <c r="S104" s="62">
        <f>IF(AND(60*P104+R104&lt;254,P104&gt;0),INT(0.11193*(254-(60*P104+R104))^1.88),0)</f>
        <v>0</v>
      </c>
      <c r="T104" s="66">
        <f>SUM(E104,H104,J104,M104,O104,S104)</f>
        <v>0</v>
      </c>
    </row>
    <row r="105" spans="1:20" ht="14.1" customHeight="1" thickBot="1">
      <c r="A105" s="67" t="s">
        <v>16</v>
      </c>
      <c r="B105" s="47"/>
      <c r="C105" s="68"/>
      <c r="D105" s="13">
        <f>LARGE(T108:T112,1)+LARGE(T108:T112,2)+LARGE(T108:T112,3)+LARGE(T108:T112,4)</f>
        <v>0</v>
      </c>
      <c r="E105" s="12"/>
      <c r="F105" s="40"/>
      <c r="G105" s="5" t="s">
        <v>12</v>
      </c>
      <c r="H105" s="4"/>
      <c r="I105" s="4"/>
      <c r="J105" s="4"/>
      <c r="K105" s="35"/>
      <c r="L105" s="4"/>
      <c r="M105" s="4"/>
      <c r="N105" s="4"/>
      <c r="O105" s="4"/>
      <c r="P105" s="4"/>
      <c r="Q105" s="4"/>
      <c r="R105" s="6"/>
      <c r="S105" s="4"/>
      <c r="T105" s="82">
        <f>IF(X104&lt;&gt;0,+RANK(X104,X$8:X$118,0),0)</f>
        <v>0</v>
      </c>
    </row>
    <row r="106" spans="1:20" ht="14.1" customHeight="1">
      <c r="A106" s="83" t="s">
        <v>11</v>
      </c>
      <c r="B106" s="34" t="s">
        <v>15</v>
      </c>
      <c r="C106" s="84" t="s">
        <v>0</v>
      </c>
      <c r="D106" s="44" t="s">
        <v>1</v>
      </c>
      <c r="E106" s="26"/>
      <c r="F106" s="36"/>
      <c r="G106" s="25" t="s">
        <v>8</v>
      </c>
      <c r="H106" s="26"/>
      <c r="I106" s="25" t="s">
        <v>2</v>
      </c>
      <c r="J106" s="26"/>
      <c r="K106" s="36"/>
      <c r="L106" s="25" t="s">
        <v>9</v>
      </c>
      <c r="M106" s="26"/>
      <c r="N106" s="25" t="s">
        <v>3</v>
      </c>
      <c r="O106" s="26"/>
      <c r="P106" s="25" t="s">
        <v>4</v>
      </c>
      <c r="Q106" s="27"/>
      <c r="R106" s="27"/>
      <c r="S106" s="26"/>
      <c r="T106" s="21" t="s">
        <v>7</v>
      </c>
    </row>
    <row r="107" spans="1:20" ht="14.1" customHeight="1">
      <c r="A107" s="85"/>
      <c r="B107" s="28"/>
      <c r="C107" s="69"/>
      <c r="D107" s="45" t="s">
        <v>5</v>
      </c>
      <c r="E107" s="23" t="s">
        <v>6</v>
      </c>
      <c r="F107" s="37"/>
      <c r="G107" s="23" t="s">
        <v>5</v>
      </c>
      <c r="H107" s="23" t="s">
        <v>6</v>
      </c>
      <c r="I107" s="23" t="s">
        <v>5</v>
      </c>
      <c r="J107" s="23" t="s">
        <v>6</v>
      </c>
      <c r="K107" s="37"/>
      <c r="L107" s="23" t="s">
        <v>5</v>
      </c>
      <c r="M107" s="23" t="s">
        <v>6</v>
      </c>
      <c r="N107" s="23" t="s">
        <v>5</v>
      </c>
      <c r="O107" s="23" t="s">
        <v>6</v>
      </c>
      <c r="P107" s="30" t="s">
        <v>5</v>
      </c>
      <c r="Q107" s="31"/>
      <c r="R107" s="32"/>
      <c r="S107" s="23" t="s">
        <v>6</v>
      </c>
      <c r="T107" s="22"/>
    </row>
    <row r="108" spans="1:20" ht="14.1" customHeight="1">
      <c r="A108" s="87">
        <f>IF(T108&lt;&gt;0,+RANK(T108,T$12:T$120,0),0)</f>
        <v>0</v>
      </c>
      <c r="B108" s="50"/>
      <c r="C108" s="70"/>
      <c r="D108" s="99"/>
      <c r="E108" s="52">
        <f>IF(AND(D108&gt;0,D108&lt;12.7),INT(46.0849*(13-D108)^1.81),0)</f>
        <v>0</v>
      </c>
      <c r="F108" s="52"/>
      <c r="G108" s="51"/>
      <c r="H108" s="52">
        <f>IF(G108&lt;&gt;0,INT(1.84523*((G108*100)-75)^1.348),0)</f>
        <v>0</v>
      </c>
      <c r="I108" s="51"/>
      <c r="J108" s="52">
        <f>IF(I108&lt;&gt;0,INT(0.188807*((I108*100)-210)^1.41),0)</f>
        <v>0</v>
      </c>
      <c r="K108" s="52"/>
      <c r="L108" s="51"/>
      <c r="M108" s="52">
        <f>IF(AND(L108&gt;1.53,L108&lt;&gt;"N"),INT(56.0211*(L108-1.5)^1.05),0)</f>
        <v>0</v>
      </c>
      <c r="N108" s="51"/>
      <c r="O108" s="52">
        <f>IF(AND(N108&gt;8.15,N108&lt;&gt;"N"),INT(7.86*(N108-8)^1.1),0)</f>
        <v>0</v>
      </c>
      <c r="P108" s="53"/>
      <c r="Q108" s="54" t="s">
        <v>13</v>
      </c>
      <c r="R108" s="55"/>
      <c r="S108" s="52">
        <f>IF(AND(60*P108+R108&lt;254,P108&gt;0),INT(0.11193*(254-(60*P108+R108))^1.88),0)</f>
        <v>0</v>
      </c>
      <c r="T108" s="56">
        <f>SUM(E108,H108,J108,M108,O108,S108)</f>
        <v>0</v>
      </c>
    </row>
    <row r="109" spans="1:20" ht="14.1" customHeight="1">
      <c r="A109" s="49">
        <f>IF(T109&lt;&gt;0,+RANK(T109,T$12:T$120,0),0)</f>
        <v>0</v>
      </c>
      <c r="B109" s="50"/>
      <c r="C109" s="70"/>
      <c r="D109" s="99"/>
      <c r="E109" s="52">
        <f>IF(AND(D109&gt;0,D109&lt;12.7),INT(46.0849*(13-D109)^1.81),0)</f>
        <v>0</v>
      </c>
      <c r="F109" s="52"/>
      <c r="G109" s="51"/>
      <c r="H109" s="52">
        <f>IF(G109&lt;&gt;0,INT(1.84523*((G109*100)-75)^1.348),0)</f>
        <v>0</v>
      </c>
      <c r="I109" s="51"/>
      <c r="J109" s="52">
        <f>IF(I109&lt;&gt;0,INT(0.188807*((I109*100)-210)^1.41),0)</f>
        <v>0</v>
      </c>
      <c r="K109" s="52"/>
      <c r="L109" s="51"/>
      <c r="M109" s="52">
        <f>IF(AND(L109&gt;1.53,L109&lt;&gt;"N"),INT(56.0211*(L109-1.5)^1.05),0)</f>
        <v>0</v>
      </c>
      <c r="N109" s="51"/>
      <c r="O109" s="52">
        <f>IF(AND(N109&gt;8.15,N109&lt;&gt;"N"),INT(7.86*(N109-8)^1.1),0)</f>
        <v>0</v>
      </c>
      <c r="P109" s="53"/>
      <c r="Q109" s="54" t="s">
        <v>13</v>
      </c>
      <c r="R109" s="55"/>
      <c r="S109" s="52">
        <f>IF(AND(60*P109+R109&lt;254,P109&gt;0),INT(0.11193*(254-(60*P109+R109))^1.88),0)</f>
        <v>0</v>
      </c>
      <c r="T109" s="56">
        <f>SUM(E109,H109,J109,M109,O109,S109)</f>
        <v>0</v>
      </c>
    </row>
    <row r="110" spans="1:20" ht="14.1" customHeight="1">
      <c r="A110" s="49">
        <f>IF(T110&lt;&gt;0,+RANK(T110,T$12:T$120,0),0)</f>
        <v>0</v>
      </c>
      <c r="B110" s="50"/>
      <c r="C110" s="70"/>
      <c r="D110" s="99"/>
      <c r="E110" s="52">
        <f>IF(AND(D110&gt;0,D110&lt;12.7),INT(46.0849*(13-D110)^1.81),0)</f>
        <v>0</v>
      </c>
      <c r="F110" s="52"/>
      <c r="G110" s="51"/>
      <c r="H110" s="52">
        <f>IF(G110&lt;&gt;0,INT(1.84523*((G110*100)-75)^1.348),0)</f>
        <v>0</v>
      </c>
      <c r="I110" s="51"/>
      <c r="J110" s="52">
        <f>IF(I110&lt;&gt;0,INT(0.188807*((I110*100)-210)^1.41),0)</f>
        <v>0</v>
      </c>
      <c r="K110" s="52"/>
      <c r="L110" s="51"/>
      <c r="M110" s="52">
        <f>IF(AND(L110&gt;1.53,L110&lt;&gt;"N"),INT(56.0211*(L110-1.5)^1.05),0)</f>
        <v>0</v>
      </c>
      <c r="N110" s="51"/>
      <c r="O110" s="52">
        <f>IF(AND(N110&gt;8.15,N110&lt;&gt;"N"),INT(7.86*(N110-8)^1.1),0)</f>
        <v>0</v>
      </c>
      <c r="P110" s="53"/>
      <c r="Q110" s="54" t="s">
        <v>13</v>
      </c>
      <c r="R110" s="55"/>
      <c r="S110" s="52">
        <f>IF(AND(60*P110+R110&lt;254,P110&gt;0),INT(0.11193*(254-(60*P110+R110))^1.88),0)</f>
        <v>0</v>
      </c>
      <c r="T110" s="56">
        <f>SUM(E110,H110,J110,M110,O110,S110)</f>
        <v>0</v>
      </c>
    </row>
    <row r="111" spans="1:20" ht="14.1" customHeight="1">
      <c r="A111" s="49">
        <f>IF(T111&lt;&gt;0,+RANK(T111,T$12:T$120,0),0)</f>
        <v>0</v>
      </c>
      <c r="B111" s="50"/>
      <c r="C111" s="70"/>
      <c r="D111" s="99"/>
      <c r="E111" s="52">
        <f>IF(AND(D111&gt;0,D111&lt;12.7),INT(46.0849*(13-D111)^1.81),0)</f>
        <v>0</v>
      </c>
      <c r="F111" s="52"/>
      <c r="G111" s="51"/>
      <c r="H111" s="52">
        <f>IF(G111&lt;&gt;0,INT(1.84523*((G111*100)-75)^1.348),0)</f>
        <v>0</v>
      </c>
      <c r="I111" s="51"/>
      <c r="J111" s="52">
        <f>IF(I111&lt;&gt;0,INT(0.188807*((I111*100)-210)^1.41),0)</f>
        <v>0</v>
      </c>
      <c r="K111" s="52"/>
      <c r="L111" s="51"/>
      <c r="M111" s="52">
        <f>IF(AND(L111&gt;1.53,L111&lt;&gt;"N"),INT(56.0211*(L111-1.5)^1.05),0)</f>
        <v>0</v>
      </c>
      <c r="N111" s="51"/>
      <c r="O111" s="52">
        <f>IF(AND(N111&gt;8.15,N111&lt;&gt;"N"),INT(7.86*(N111-8)^1.1),0)</f>
        <v>0</v>
      </c>
      <c r="P111" s="53"/>
      <c r="Q111" s="54" t="s">
        <v>13</v>
      </c>
      <c r="R111" s="55"/>
      <c r="S111" s="52">
        <f>IF(AND(60*P111+R111&lt;254,P111&gt;0),INT(0.11193*(254-(60*P111+R111))^1.88),0)</f>
        <v>0</v>
      </c>
      <c r="T111" s="56">
        <f>SUM(E111,H111,J111,M111,O111,S111)</f>
        <v>0</v>
      </c>
    </row>
    <row r="112" spans="1:20" ht="14.1" customHeight="1" thickBot="1">
      <c r="A112" s="59">
        <f>IF(T112&lt;&gt;0,+RANK(T112,T$12:T$120,0),0)</f>
        <v>0</v>
      </c>
      <c r="B112" s="60"/>
      <c r="C112" s="71"/>
      <c r="D112" s="100"/>
      <c r="E112" s="62">
        <f>IF(AND(D112&gt;0,D112&lt;12.7),INT(46.0849*(13-D112)^1.81),0)</f>
        <v>0</v>
      </c>
      <c r="F112" s="62"/>
      <c r="G112" s="61"/>
      <c r="H112" s="62">
        <f>IF(G112&lt;&gt;0,INT(1.84523*((G112*100)-75)^1.348),0)</f>
        <v>0</v>
      </c>
      <c r="I112" s="61"/>
      <c r="J112" s="62">
        <f>IF(I112&lt;&gt;0,INT(0.188807*((I112*100)-210)^1.41),0)</f>
        <v>0</v>
      </c>
      <c r="K112" s="62"/>
      <c r="L112" s="61"/>
      <c r="M112" s="62">
        <f>IF(AND(L112&gt;1.53,L112&lt;&gt;"N"),INT(56.0211*(L112-1.5)^1.05),0)</f>
        <v>0</v>
      </c>
      <c r="N112" s="61"/>
      <c r="O112" s="62">
        <f>IF(AND(N112&gt;8.15,N112&lt;&gt;"N"),INT(7.86*(N112-8)^1.1),0)</f>
        <v>0</v>
      </c>
      <c r="P112" s="63"/>
      <c r="Q112" s="64" t="s">
        <v>13</v>
      </c>
      <c r="R112" s="65"/>
      <c r="S112" s="62">
        <f>IF(AND(60*P112+R112&lt;254,P112&gt;0),INT(0.11193*(254-(60*P112+R112))^1.88),0)</f>
        <v>0</v>
      </c>
      <c r="T112" s="66">
        <f>SUM(E112,H112,J112,M112,O112,S112)</f>
        <v>0</v>
      </c>
    </row>
    <row r="113" spans="1:20" ht="14.1" customHeight="1" thickBot="1">
      <c r="A113" s="67" t="s">
        <v>16</v>
      </c>
      <c r="B113" s="47"/>
      <c r="C113" s="68"/>
      <c r="D113" s="13">
        <f>LARGE(T116:T120,1)+LARGE(T116:T120,2)+LARGE(T116:T120,3)+LARGE(T116:T120,4)</f>
        <v>0</v>
      </c>
      <c r="E113" s="12"/>
      <c r="F113" s="40"/>
      <c r="G113" s="5" t="s">
        <v>12</v>
      </c>
      <c r="H113" s="4"/>
      <c r="I113" s="4"/>
      <c r="J113" s="4"/>
      <c r="K113" s="35"/>
      <c r="L113" s="4"/>
      <c r="M113" s="4"/>
      <c r="N113" s="4"/>
      <c r="O113" s="4"/>
      <c r="P113" s="4"/>
      <c r="Q113" s="4"/>
      <c r="R113" s="6"/>
      <c r="S113" s="4"/>
      <c r="T113" s="82">
        <f>IF(X112&lt;&gt;0,+RANK(X112,X$8:X$118,0),0)</f>
        <v>0</v>
      </c>
    </row>
    <row r="114" spans="1:20" ht="14.1" customHeight="1">
      <c r="A114" s="83" t="s">
        <v>11</v>
      </c>
      <c r="B114" s="34" t="s">
        <v>15</v>
      </c>
      <c r="C114" s="84" t="s">
        <v>0</v>
      </c>
      <c r="D114" s="44" t="s">
        <v>1</v>
      </c>
      <c r="E114" s="26"/>
      <c r="F114" s="36"/>
      <c r="G114" s="25" t="s">
        <v>8</v>
      </c>
      <c r="H114" s="26"/>
      <c r="I114" s="25" t="s">
        <v>2</v>
      </c>
      <c r="J114" s="26"/>
      <c r="K114" s="36"/>
      <c r="L114" s="25" t="s">
        <v>9</v>
      </c>
      <c r="M114" s="26"/>
      <c r="N114" s="25" t="s">
        <v>3</v>
      </c>
      <c r="O114" s="26"/>
      <c r="P114" s="25" t="s">
        <v>4</v>
      </c>
      <c r="Q114" s="27"/>
      <c r="R114" s="27"/>
      <c r="S114" s="26"/>
      <c r="T114" s="21" t="s">
        <v>7</v>
      </c>
    </row>
    <row r="115" spans="1:20" ht="14.1" customHeight="1">
      <c r="A115" s="85"/>
      <c r="B115" s="28"/>
      <c r="C115" s="69"/>
      <c r="D115" s="45" t="s">
        <v>5</v>
      </c>
      <c r="E115" s="23" t="s">
        <v>6</v>
      </c>
      <c r="F115" s="37"/>
      <c r="G115" s="23" t="s">
        <v>5</v>
      </c>
      <c r="H115" s="23" t="s">
        <v>6</v>
      </c>
      <c r="I115" s="23" t="s">
        <v>5</v>
      </c>
      <c r="J115" s="23" t="s">
        <v>6</v>
      </c>
      <c r="K115" s="37"/>
      <c r="L115" s="23" t="s">
        <v>5</v>
      </c>
      <c r="M115" s="23" t="s">
        <v>6</v>
      </c>
      <c r="N115" s="23" t="s">
        <v>5</v>
      </c>
      <c r="O115" s="23" t="s">
        <v>6</v>
      </c>
      <c r="P115" s="30" t="s">
        <v>5</v>
      </c>
      <c r="Q115" s="31"/>
      <c r="R115" s="32"/>
      <c r="S115" s="23" t="s">
        <v>6</v>
      </c>
      <c r="T115" s="22"/>
    </row>
    <row r="116" spans="1:20" ht="14.1" customHeight="1">
      <c r="A116" s="87">
        <f>IF(T116&lt;&gt;0,+RANK(T116,T$12:T$120,0),0)</f>
        <v>0</v>
      </c>
      <c r="B116" s="50"/>
      <c r="C116" s="70"/>
      <c r="D116" s="99"/>
      <c r="E116" s="52">
        <f>IF(AND(D116&gt;0,D116&lt;12.7),INT(46.0849*(13-D116)^1.81),0)</f>
        <v>0</v>
      </c>
      <c r="F116" s="52"/>
      <c r="G116" s="51"/>
      <c r="H116" s="52">
        <f>IF(G116&lt;&gt;0,INT(1.84523*((G116*100)-75)^1.348),0)</f>
        <v>0</v>
      </c>
      <c r="I116" s="51"/>
      <c r="J116" s="52">
        <f>IF(I116&lt;&gt;0,INT(0.188807*((I116*100)-210)^1.41),0)</f>
        <v>0</v>
      </c>
      <c r="K116" s="52"/>
      <c r="L116" s="51"/>
      <c r="M116" s="52">
        <f>IF(AND(L116&gt;1.53,L116&lt;&gt;"N"),INT(56.0211*(L116-1.5)^1.05),0)</f>
        <v>0</v>
      </c>
      <c r="N116" s="51"/>
      <c r="O116" s="52">
        <f>IF(AND(N116&gt;8.15,N116&lt;&gt;"N"),INT(7.86*(N116-8)^1.1),0)</f>
        <v>0</v>
      </c>
      <c r="P116" s="53"/>
      <c r="Q116" s="54" t="s">
        <v>13</v>
      </c>
      <c r="R116" s="55"/>
      <c r="S116" s="52">
        <f>IF(AND(60*P116+R116&lt;254,P116&gt;0),INT(0.11193*(254-(60*P116+R116))^1.88),0)</f>
        <v>0</v>
      </c>
      <c r="T116" s="56">
        <f>SUM(E116,H116,J116,M116,O116,S116)</f>
        <v>0</v>
      </c>
    </row>
    <row r="117" spans="1:20" ht="14.1" customHeight="1">
      <c r="A117" s="49">
        <f>IF(T117&lt;&gt;0,+RANK(T117,T$12:T$120,0),0)</f>
        <v>0</v>
      </c>
      <c r="B117" s="50"/>
      <c r="C117" s="70"/>
      <c r="D117" s="99"/>
      <c r="E117" s="52">
        <f>IF(AND(D117&gt;0,D117&lt;12.7),INT(46.0849*(13-D117)^1.81),0)</f>
        <v>0</v>
      </c>
      <c r="F117" s="52"/>
      <c r="G117" s="51"/>
      <c r="H117" s="52">
        <f>IF(G117&lt;&gt;0,INT(1.84523*((G117*100)-75)^1.348),0)</f>
        <v>0</v>
      </c>
      <c r="I117" s="51"/>
      <c r="J117" s="52">
        <f>IF(I117&lt;&gt;0,INT(0.188807*((I117*100)-210)^1.41),0)</f>
        <v>0</v>
      </c>
      <c r="K117" s="52"/>
      <c r="L117" s="51"/>
      <c r="M117" s="52">
        <f>IF(AND(L117&gt;1.53,L117&lt;&gt;"N"),INT(56.0211*(L117-1.5)^1.05),0)</f>
        <v>0</v>
      </c>
      <c r="N117" s="51"/>
      <c r="O117" s="52">
        <f>IF(AND(N117&gt;8.15,N117&lt;&gt;"N"),INT(7.86*(N117-8)^1.1),0)</f>
        <v>0</v>
      </c>
      <c r="P117" s="53"/>
      <c r="Q117" s="54" t="s">
        <v>13</v>
      </c>
      <c r="R117" s="55"/>
      <c r="S117" s="52">
        <f>IF(AND(60*P117+R117&lt;254,P117&gt;0),INT(0.11193*(254-(60*P117+R117))^1.88),0)</f>
        <v>0</v>
      </c>
      <c r="T117" s="56">
        <f>SUM(E117,H117,J117,M117,O117,S117)</f>
        <v>0</v>
      </c>
    </row>
    <row r="118" spans="1:20" ht="14.1" customHeight="1">
      <c r="A118" s="49">
        <f>IF(T118&lt;&gt;0,+RANK(T118,T$12:T$120,0),0)</f>
        <v>0</v>
      </c>
      <c r="B118" s="50"/>
      <c r="C118" s="70"/>
      <c r="D118" s="99"/>
      <c r="E118" s="52">
        <f>IF(AND(D118&gt;0,D118&lt;12.7),INT(46.0849*(13-D118)^1.81),0)</f>
        <v>0</v>
      </c>
      <c r="F118" s="52"/>
      <c r="G118" s="51"/>
      <c r="H118" s="52">
        <f>IF(G118&lt;&gt;0,INT(1.84523*((G118*100)-75)^1.348),0)</f>
        <v>0</v>
      </c>
      <c r="I118" s="51"/>
      <c r="J118" s="52">
        <f>IF(I118&lt;&gt;0,INT(0.188807*((I118*100)-210)^1.41),0)</f>
        <v>0</v>
      </c>
      <c r="K118" s="52"/>
      <c r="L118" s="51"/>
      <c r="M118" s="52">
        <f>IF(AND(L118&gt;1.53,L118&lt;&gt;"N"),INT(56.0211*(L118-1.5)^1.05),0)</f>
        <v>0</v>
      </c>
      <c r="N118" s="51"/>
      <c r="O118" s="52">
        <f>IF(AND(N118&gt;8.15,N118&lt;&gt;"N"),INT(7.86*(N118-8)^1.1),0)</f>
        <v>0</v>
      </c>
      <c r="P118" s="53"/>
      <c r="Q118" s="54" t="s">
        <v>13</v>
      </c>
      <c r="R118" s="55"/>
      <c r="S118" s="52">
        <f>IF(AND(60*P118+R118&lt;254,P118&gt;0),INT(0.11193*(254-(60*P118+R118))^1.88),0)</f>
        <v>0</v>
      </c>
      <c r="T118" s="56">
        <f>SUM(E118,H118,J118,M118,O118,S118)</f>
        <v>0</v>
      </c>
    </row>
    <row r="119" spans="1:20" ht="14.1" customHeight="1">
      <c r="A119" s="49">
        <f>IF(T119&lt;&gt;0,+RANK(T119,T$12:T$120,0),0)</f>
        <v>0</v>
      </c>
      <c r="B119" s="50"/>
      <c r="C119" s="70"/>
      <c r="D119" s="99"/>
      <c r="E119" s="52">
        <f>IF(AND(D119&gt;0,D119&lt;12.7),INT(46.0849*(13-D119)^1.81),0)</f>
        <v>0</v>
      </c>
      <c r="F119" s="52"/>
      <c r="G119" s="51"/>
      <c r="H119" s="52">
        <f>IF(G119&lt;&gt;0,INT(1.84523*((G119*100)-75)^1.348),0)</f>
        <v>0</v>
      </c>
      <c r="I119" s="51"/>
      <c r="J119" s="52">
        <f>IF(I119&lt;&gt;0,INT(0.188807*((I119*100)-210)^1.41),0)</f>
        <v>0</v>
      </c>
      <c r="K119" s="52"/>
      <c r="L119" s="51"/>
      <c r="M119" s="52">
        <f>IF(AND(L119&gt;1.53,L119&lt;&gt;"N"),INT(56.0211*(L119-1.5)^1.05),0)</f>
        <v>0</v>
      </c>
      <c r="N119" s="51"/>
      <c r="O119" s="52">
        <f>IF(AND(N119&gt;8.15,N119&lt;&gt;"N"),INT(7.86*(N119-8)^1.1),0)</f>
        <v>0</v>
      </c>
      <c r="P119" s="53"/>
      <c r="Q119" s="54" t="s">
        <v>13</v>
      </c>
      <c r="R119" s="55"/>
      <c r="S119" s="52">
        <f>IF(AND(60*P119+R119&lt;254,P119&gt;0),INT(0.11193*(254-(60*P119+R119))^1.88),0)</f>
        <v>0</v>
      </c>
      <c r="T119" s="56">
        <f>SUM(E119,H119,J119,M119,O119,S119)</f>
        <v>0</v>
      </c>
    </row>
    <row r="120" spans="1:20" ht="14.1" customHeight="1" thickBot="1">
      <c r="A120" s="59">
        <f>IF(T120&lt;&gt;0,+RANK(T120,T$12:T$120,0),0)</f>
        <v>0</v>
      </c>
      <c r="B120" s="60"/>
      <c r="C120" s="71"/>
      <c r="D120" s="100"/>
      <c r="E120" s="62">
        <f>IF(AND(D120&gt;0,D120&lt;12.7),INT(46.0849*(13-D120)^1.81),0)</f>
        <v>0</v>
      </c>
      <c r="F120" s="62"/>
      <c r="G120" s="61"/>
      <c r="H120" s="62">
        <f>IF(G120&lt;&gt;0,INT(1.84523*((G120*100)-75)^1.348),0)</f>
        <v>0</v>
      </c>
      <c r="I120" s="61"/>
      <c r="J120" s="62">
        <f>IF(I120&lt;&gt;0,INT(0.188807*((I120*100)-210)^1.41),0)</f>
        <v>0</v>
      </c>
      <c r="K120" s="62"/>
      <c r="L120" s="61"/>
      <c r="M120" s="62">
        <f>IF(AND(L120&gt;1.53,L120&lt;&gt;"N"),INT(56.0211*(L120-1.5)^1.05),0)</f>
        <v>0</v>
      </c>
      <c r="N120" s="61"/>
      <c r="O120" s="62">
        <f>IF(AND(N120&gt;8.15,N120&lt;&gt;"N"),INT(7.86*(N120-8)^1.1),0)</f>
        <v>0</v>
      </c>
      <c r="P120" s="63"/>
      <c r="Q120" s="64" t="s">
        <v>13</v>
      </c>
      <c r="R120" s="65"/>
      <c r="S120" s="62">
        <f>IF(AND(60*P120+R120&lt;254,P120&gt;0),INT(0.11193*(254-(60*P120+R120))^1.88),0)</f>
        <v>0</v>
      </c>
      <c r="T120" s="66">
        <f>SUM(E120,H120,J120,M120,O120,S120)</f>
        <v>0</v>
      </c>
    </row>
  </sheetData>
  <mergeCells count="3">
    <mergeCell ref="A2:T4"/>
    <mergeCell ref="A5:T6"/>
    <mergeCell ref="J8:T8"/>
  </mergeCells>
  <pageMargins left="0.25" right="0.25" top="0.75" bottom="0.75" header="0.3" footer="0.3"/>
  <pageSetup paperSize="9" scale="42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0]!pořadídružstevSD">
                <anchor moveWithCells="1">
                  <from>
                    <xdr:col>0</xdr:col>
                    <xdr:colOff>219075</xdr:colOff>
                    <xdr:row>0</xdr:row>
                    <xdr:rowOff>133350</xdr:rowOff>
                  </from>
                  <to>
                    <xdr:col>2</xdr:col>
                    <xdr:colOff>228600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Button 2">
              <controlPr defaultSize="0" print="0" autoFill="0" autoPict="0" macro="[0]!zápisvýsledkůSD">
                <anchor moveWithCells="1">
                  <from>
                    <xdr:col>0</xdr:col>
                    <xdr:colOff>228600</xdr:colOff>
                    <xdr:row>3</xdr:row>
                    <xdr:rowOff>142875</xdr:rowOff>
                  </from>
                  <to>
                    <xdr:col>2</xdr:col>
                    <xdr:colOff>209550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Button 3">
              <controlPr defaultSize="0" print="0" autoFill="0" autoPict="0" macro="[0]!ručníčasySD">
                <anchor moveWithCells="1">
                  <from>
                    <xdr:col>0</xdr:col>
                    <xdr:colOff>238125</xdr:colOff>
                    <xdr:row>6</xdr:row>
                    <xdr:rowOff>57150</xdr:rowOff>
                  </from>
                  <to>
                    <xdr:col>1</xdr:col>
                    <xdr:colOff>838200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Button 4">
              <controlPr defaultSize="0" print="0" autoFill="0" autoPict="0" macro="[0]!elektrickéčasySD">
                <anchor moveWithCells="1">
                  <from>
                    <xdr:col>1</xdr:col>
                    <xdr:colOff>1028700</xdr:colOff>
                    <xdr:row>6</xdr:row>
                    <xdr:rowOff>57150</xdr:rowOff>
                  </from>
                  <to>
                    <xdr:col>3</xdr:col>
                    <xdr:colOff>371475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rgb="FF0070C0"/>
  </sheetPr>
  <dimension ref="A1:AB115"/>
  <sheetViews>
    <sheetView topLeftCell="A64" zoomScale="106" zoomScaleNormal="100" workbookViewId="0">
      <selection activeCell="Y77" sqref="Y77"/>
    </sheetView>
  </sheetViews>
  <sheetFormatPr defaultRowHeight="12.75"/>
  <cols>
    <col min="1" max="1" width="4.28515625" bestFit="1" customWidth="1"/>
    <col min="2" max="2" width="22.140625" style="1" customWidth="1"/>
    <col min="3" max="3" width="5" style="2" bestFit="1" customWidth="1"/>
    <col min="4" max="4" width="6.5703125" style="3" customWidth="1"/>
    <col min="5" max="5" width="4.7109375" style="3" customWidth="1"/>
    <col min="6" max="6" width="1.85546875" style="38" customWidth="1"/>
    <col min="7" max="7" width="6.5703125" style="3" customWidth="1"/>
    <col min="8" max="8" width="4.7109375" style="3" customWidth="1"/>
    <col min="9" max="9" width="6.5703125" style="3" customWidth="1"/>
    <col min="10" max="10" width="4.7109375" style="3" customWidth="1"/>
    <col min="11" max="11" width="6.5703125" style="3" customWidth="1"/>
    <col min="12" max="12" width="4.7109375" style="3" customWidth="1"/>
    <col min="13" max="13" width="2.140625" style="3" bestFit="1" customWidth="1"/>
    <col min="14" max="14" width="0.85546875" style="3" customWidth="1"/>
    <col min="15" max="15" width="5.7109375" style="7" bestFit="1" customWidth="1"/>
    <col min="16" max="16" width="6.5703125" customWidth="1"/>
    <col min="17" max="17" width="5" bestFit="1" customWidth="1"/>
    <col min="18" max="18" width="8.85546875" hidden="1" customWidth="1"/>
    <col min="19" max="19" width="17.85546875" hidden="1" customWidth="1"/>
    <col min="20" max="20" width="3" hidden="1" customWidth="1"/>
    <col min="21" max="21" width="3.42578125" hidden="1" customWidth="1"/>
    <col min="22" max="22" width="9.28515625" hidden="1" customWidth="1"/>
    <col min="23" max="23" width="8.85546875" hidden="1" customWidth="1"/>
    <col min="24" max="24" width="7.7109375" customWidth="1"/>
    <col min="25" max="25" width="32" customWidth="1"/>
    <col min="26" max="26" width="10.42578125" style="119" customWidth="1"/>
    <col min="27" max="27" width="11.28515625" customWidth="1"/>
    <col min="28" max="28" width="10.42578125" customWidth="1"/>
  </cols>
  <sheetData>
    <row r="1" spans="1:28" ht="24" thickBot="1">
      <c r="A1" s="168" t="s">
        <v>21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93">
        <v>8</v>
      </c>
      <c r="S1" s="52">
        <f>IF(AND(R1&gt;0,R1&lt;11.3),INT(58.015*(11.26-R1)^1.81),0)</f>
        <v>492</v>
      </c>
      <c r="T1" s="3">
        <v>8</v>
      </c>
      <c r="U1" s="52">
        <f>IF(AND(T1&gt;0,T1&lt;11.3),INT(58.015*(11.5-T1)^1.81),0)</f>
        <v>560</v>
      </c>
    </row>
    <row r="2" spans="1:28" ht="14.1" customHeight="1" thickBot="1">
      <c r="A2" s="15"/>
      <c r="B2" s="16"/>
      <c r="C2" s="9"/>
      <c r="D2" s="13">
        <f>LARGE(Q5:Q9,1)+LARGE(Q5:Q9,2)+LARGE(Q5:Q9,3)+LARGE(Q5:Q9,4)</f>
        <v>1734</v>
      </c>
      <c r="E2" s="14"/>
      <c r="F2" s="41"/>
      <c r="G2" s="5" t="s">
        <v>12</v>
      </c>
      <c r="H2" s="4"/>
      <c r="I2" s="4"/>
      <c r="J2" s="4"/>
      <c r="K2" s="4"/>
      <c r="L2" s="4"/>
      <c r="M2" s="4"/>
      <c r="N2" s="4"/>
      <c r="O2" s="6"/>
      <c r="P2" s="4"/>
      <c r="Q2" s="82">
        <v>0</v>
      </c>
      <c r="R2" s="24">
        <f>D2</f>
        <v>1734</v>
      </c>
      <c r="S2" s="77"/>
      <c r="T2">
        <v>1</v>
      </c>
      <c r="V2" s="24">
        <f>R2</f>
        <v>1734</v>
      </c>
    </row>
    <row r="3" spans="1:28" ht="14.1" customHeight="1">
      <c r="A3" s="79" t="s">
        <v>11</v>
      </c>
      <c r="B3" s="39" t="s">
        <v>15</v>
      </c>
      <c r="C3" s="88" t="s">
        <v>0</v>
      </c>
      <c r="D3" s="25" t="s">
        <v>1</v>
      </c>
      <c r="E3" s="26"/>
      <c r="F3" s="36"/>
      <c r="G3" s="25" t="s">
        <v>8</v>
      </c>
      <c r="H3" s="26"/>
      <c r="I3" s="25" t="s">
        <v>2</v>
      </c>
      <c r="J3" s="26"/>
      <c r="K3" s="25" t="s">
        <v>3</v>
      </c>
      <c r="L3" s="26"/>
      <c r="M3" s="25" t="s">
        <v>4</v>
      </c>
      <c r="N3" s="27"/>
      <c r="O3" s="27"/>
      <c r="P3" s="26"/>
      <c r="Q3" s="21" t="s">
        <v>7</v>
      </c>
      <c r="R3" s="24">
        <f>D2</f>
        <v>1734</v>
      </c>
      <c r="S3" s="77" t="s">
        <v>20</v>
      </c>
      <c r="T3">
        <v>1</v>
      </c>
      <c r="AA3" s="124" t="s">
        <v>576</v>
      </c>
      <c r="AB3" s="119" t="s">
        <v>578</v>
      </c>
    </row>
    <row r="4" spans="1:28" ht="14.1" customHeight="1">
      <c r="A4" s="33"/>
      <c r="B4" s="107" t="s">
        <v>28</v>
      </c>
      <c r="C4" s="29"/>
      <c r="D4" s="23" t="s">
        <v>5</v>
      </c>
      <c r="E4" s="96" t="s">
        <v>6</v>
      </c>
      <c r="F4" s="37"/>
      <c r="G4" s="23" t="s">
        <v>5</v>
      </c>
      <c r="H4" s="23" t="s">
        <v>6</v>
      </c>
      <c r="I4" s="23" t="s">
        <v>5</v>
      </c>
      <c r="J4" s="23" t="s">
        <v>6</v>
      </c>
      <c r="K4" s="23" t="s">
        <v>5</v>
      </c>
      <c r="L4" s="23" t="s">
        <v>6</v>
      </c>
      <c r="M4" s="30" t="s">
        <v>5</v>
      </c>
      <c r="N4" s="31"/>
      <c r="O4" s="32"/>
      <c r="P4" s="23" t="s">
        <v>6</v>
      </c>
      <c r="Q4" s="22"/>
      <c r="R4" s="24">
        <f>D2</f>
        <v>1734</v>
      </c>
      <c r="S4" s="77"/>
      <c r="T4">
        <v>1</v>
      </c>
      <c r="Y4" s="120" t="s">
        <v>508</v>
      </c>
      <c r="Z4" s="123">
        <v>4401</v>
      </c>
      <c r="AA4" s="124">
        <v>10</v>
      </c>
      <c r="AB4" s="124">
        <v>3</v>
      </c>
    </row>
    <row r="5" spans="1:28" ht="14.1" customHeight="1" thickBot="1">
      <c r="A5" s="10">
        <f>IF(Q5&lt;&gt;0,+RANK(Q5,Q$5:Q$113,0),0)</f>
        <v>59</v>
      </c>
      <c r="B5" s="104" t="s">
        <v>157</v>
      </c>
      <c r="C5" s="70"/>
      <c r="D5" s="97">
        <v>10.15</v>
      </c>
      <c r="E5" s="52">
        <f>IF(AND(D5&gt;0,D5&lt;11.3),INT(58.015*(11.5-D5)^1.81),0)</f>
        <v>99</v>
      </c>
      <c r="F5" s="94"/>
      <c r="G5" s="51"/>
      <c r="H5" s="52">
        <f>IF(G5&lt;&gt;0,INT(0.8465*((G5*100)-75)^1.42),0)</f>
        <v>0</v>
      </c>
      <c r="I5" s="51">
        <v>0</v>
      </c>
      <c r="J5" s="52">
        <f>IF(I5&lt;&gt;0,INT(0.14354*((I5*100)-220)^1.4),0)</f>
        <v>0</v>
      </c>
      <c r="K5" s="51">
        <v>29.15</v>
      </c>
      <c r="L5" s="52">
        <f>IF(AND(K5&gt;10.15,K5&lt;&gt;"N"),INT(5.33*(K5-10)^1.1),0)</f>
        <v>137</v>
      </c>
      <c r="M5" s="78">
        <v>3</v>
      </c>
      <c r="N5" s="54" t="s">
        <v>13</v>
      </c>
      <c r="O5" s="55">
        <v>48.79</v>
      </c>
      <c r="P5" s="52">
        <f>IF(AND(235&gt;M5*60+O5,M5&gt;0),INT(0.13279*(235-(M5*60+O5))^1.85),0)</f>
        <v>3</v>
      </c>
      <c r="Q5" s="19">
        <f>SUM(E5,H5,J5,L5,P5,)</f>
        <v>239</v>
      </c>
      <c r="R5" s="24">
        <f>D2</f>
        <v>1734</v>
      </c>
      <c r="S5" s="77">
        <f>B2</f>
        <v>0</v>
      </c>
      <c r="T5" s="58">
        <v>1</v>
      </c>
      <c r="U5" s="58">
        <v>1</v>
      </c>
      <c r="Y5" s="120" t="s">
        <v>545</v>
      </c>
      <c r="Z5" s="123">
        <v>3623</v>
      </c>
      <c r="AA5" s="124">
        <v>9</v>
      </c>
    </row>
    <row r="6" spans="1:28" ht="14.1" customHeight="1" thickBot="1">
      <c r="A6" s="10">
        <f>IF(Q6&lt;&gt;0,+RANK(Q6,Q$5:Q$113,0),0)</f>
        <v>46</v>
      </c>
      <c r="B6" s="105" t="s">
        <v>158</v>
      </c>
      <c r="C6" s="70"/>
      <c r="D6" s="97">
        <v>10.42</v>
      </c>
      <c r="E6" s="52">
        <f t="shared" ref="E6:E9" si="0">IF(AND(D6&gt;0,D6&lt;11.3),INT(58.015*(11.5-D6)^1.81),0)</f>
        <v>66</v>
      </c>
      <c r="F6" s="94"/>
      <c r="G6" s="51">
        <v>1.1399999999999999</v>
      </c>
      <c r="H6" s="52">
        <f>IF(G6&lt;&gt;0,INT(0.8465*((G6*100)-75)^1.42),0)</f>
        <v>153</v>
      </c>
      <c r="I6" s="51"/>
      <c r="J6" s="52">
        <f>IF(I6&lt;&gt;0,INT(0.14354*((I6*100)-220)^1.4),0)</f>
        <v>0</v>
      </c>
      <c r="K6" s="51">
        <v>31.28</v>
      </c>
      <c r="L6" s="52">
        <f>IF(AND(K6&gt;10.15,K6&lt;&gt;"N"),INT(5.33*(K6-10)^1.1),0)</f>
        <v>153</v>
      </c>
      <c r="M6" s="53">
        <v>3</v>
      </c>
      <c r="N6" s="54" t="s">
        <v>13</v>
      </c>
      <c r="O6" s="55">
        <v>24.93</v>
      </c>
      <c r="P6" s="52">
        <f>IF(AND(235&gt;M6*60+O6,M6&gt;0),INT(0.13279*(235-(M6*60+O6))^1.85),0)</f>
        <v>72</v>
      </c>
      <c r="Q6" s="19">
        <f>SUM(E6,H6,J6,L6,P6,)</f>
        <v>444</v>
      </c>
      <c r="R6" s="24">
        <f>D2</f>
        <v>1734</v>
      </c>
      <c r="S6" s="77">
        <f>B2</f>
        <v>0</v>
      </c>
      <c r="T6" s="58">
        <v>1</v>
      </c>
      <c r="U6" s="58">
        <v>2</v>
      </c>
      <c r="Y6" s="120" t="s">
        <v>546</v>
      </c>
      <c r="Z6" s="123">
        <v>3430</v>
      </c>
      <c r="AA6" s="124">
        <v>8</v>
      </c>
    </row>
    <row r="7" spans="1:28" ht="14.1" customHeight="1" thickBot="1">
      <c r="A7" s="10">
        <f>IF(Q7&lt;&gt;0,+RANK(Q7,Q$5:Q$113,0),0)</f>
        <v>62</v>
      </c>
      <c r="B7" s="105" t="s">
        <v>159</v>
      </c>
      <c r="C7" s="70"/>
      <c r="D7" s="97">
        <v>11.75</v>
      </c>
      <c r="E7" s="52">
        <f t="shared" si="0"/>
        <v>0</v>
      </c>
      <c r="F7" s="94"/>
      <c r="G7" s="51">
        <v>0</v>
      </c>
      <c r="H7" s="52">
        <f>IF(G7&lt;&gt;0,INT(0.8465*((G7*100)-75)^1.42),0)</f>
        <v>0</v>
      </c>
      <c r="I7" s="51"/>
      <c r="J7" s="52">
        <f>IF(I7&lt;&gt;0,INT(0.14354*((I7*100)-220)^1.4),0)</f>
        <v>0</v>
      </c>
      <c r="K7" s="51">
        <v>24.85</v>
      </c>
      <c r="L7" s="52">
        <f>IF(AND(K7&gt;10.15,K7&lt;&gt;"N"),INT(5.33*(K7-10)^1.1),0)</f>
        <v>103</v>
      </c>
      <c r="M7" s="53">
        <v>3</v>
      </c>
      <c r="N7" s="54" t="s">
        <v>13</v>
      </c>
      <c r="O7" s="55">
        <v>14.41</v>
      </c>
      <c r="P7" s="52">
        <f>IF(AND(235&gt;M7*60+O7,M7&gt;0),INT(0.13279*(235-(M7*60+O7))^1.85),0)</f>
        <v>125</v>
      </c>
      <c r="Q7" s="19">
        <f>SUM(E7,H7,J7,L7,P7,)</f>
        <v>228</v>
      </c>
      <c r="R7" s="24">
        <f>D2</f>
        <v>1734</v>
      </c>
      <c r="S7" s="77">
        <f>B2</f>
        <v>0</v>
      </c>
      <c r="T7" s="58">
        <v>1</v>
      </c>
      <c r="U7" s="58">
        <v>3</v>
      </c>
      <c r="Y7" s="120" t="s">
        <v>547</v>
      </c>
      <c r="Z7" s="123">
        <v>3410</v>
      </c>
      <c r="AA7" s="124">
        <v>7</v>
      </c>
    </row>
    <row r="8" spans="1:28" ht="14.1" customHeight="1" thickBot="1">
      <c r="A8" s="10">
        <f>IF(Q8&lt;&gt;0,+RANK(Q8,Q$5:Q$113,0),0)</f>
        <v>28</v>
      </c>
      <c r="B8" s="105" t="s">
        <v>160</v>
      </c>
      <c r="C8" s="70"/>
      <c r="D8" s="97">
        <v>9.9700000000000006</v>
      </c>
      <c r="E8" s="52">
        <f t="shared" si="0"/>
        <v>125</v>
      </c>
      <c r="F8" s="94"/>
      <c r="G8" s="51"/>
      <c r="H8" s="52">
        <f>IF(G8&lt;&gt;0,INT(0.8465*((G8*100)-75)^1.42),0)</f>
        <v>0</v>
      </c>
      <c r="I8" s="51">
        <v>3.75</v>
      </c>
      <c r="J8" s="52">
        <f>IF(I8&lt;&gt;0,INT(0.14354*((I8*100)-220)^1.4),0)</f>
        <v>167</v>
      </c>
      <c r="K8" s="51">
        <v>33.909999999999997</v>
      </c>
      <c r="L8" s="52">
        <f>IF(AND(K8&gt;10.15,K8&lt;&gt;"N"),INT(5.33*(K8-10)^1.1),0)</f>
        <v>175</v>
      </c>
      <c r="M8" s="53">
        <v>2</v>
      </c>
      <c r="N8" s="54" t="s">
        <v>13</v>
      </c>
      <c r="O8" s="55">
        <v>55.39</v>
      </c>
      <c r="P8" s="52">
        <f>IF(AND(235&gt;M8*60+O8,M8&gt;0),INT(0.13279*(235-(M8*60+O8))^1.85),0)</f>
        <v>255</v>
      </c>
      <c r="Q8" s="19">
        <f>SUM(E8,H8,J8,L8,P8,)</f>
        <v>722</v>
      </c>
      <c r="R8" s="24">
        <f>D2</f>
        <v>1734</v>
      </c>
      <c r="S8" s="77">
        <f>B2</f>
        <v>0</v>
      </c>
      <c r="T8" s="58">
        <v>1</v>
      </c>
      <c r="U8" s="58">
        <v>4</v>
      </c>
      <c r="Y8" s="120" t="s">
        <v>530</v>
      </c>
      <c r="Z8" s="123">
        <v>3327</v>
      </c>
      <c r="AA8" s="124">
        <v>6</v>
      </c>
    </row>
    <row r="9" spans="1:28" ht="14.1" customHeight="1" thickBot="1">
      <c r="A9" s="11">
        <f>IF(Q9&lt;&gt;0,+RANK(Q9,Q$5:Q$113,0),0)</f>
        <v>53</v>
      </c>
      <c r="B9" s="106" t="s">
        <v>161</v>
      </c>
      <c r="C9" s="71"/>
      <c r="D9" s="98">
        <v>10.72</v>
      </c>
      <c r="E9" s="62">
        <f t="shared" si="0"/>
        <v>37</v>
      </c>
      <c r="F9" s="95"/>
      <c r="G9" s="61"/>
      <c r="H9" s="62">
        <f>IF(G9&lt;&gt;0,INT(0.8465*((G9*100)-75)^1.42),0)</f>
        <v>0</v>
      </c>
      <c r="I9" s="61">
        <v>3.29</v>
      </c>
      <c r="J9" s="62">
        <f>IF(I9&lt;&gt;0,INT(0.14354*((I9*100)-220)^1.4),0)</f>
        <v>102</v>
      </c>
      <c r="K9" s="61">
        <v>31.02</v>
      </c>
      <c r="L9" s="62">
        <f>IF(AND(K9&gt;10.15,K9&lt;&gt;"N"),INT(5.33*(K9-10)^1.1),0)</f>
        <v>151</v>
      </c>
      <c r="M9" s="63">
        <v>3</v>
      </c>
      <c r="N9" s="64" t="s">
        <v>13</v>
      </c>
      <c r="O9" s="65">
        <v>33.380000000000003</v>
      </c>
      <c r="P9" s="62">
        <f>IF(AND(235&gt;M9*60+O9,M9&gt;0),INT(0.13279*(235-(M9*60+O9))^1.85),0)</f>
        <v>39</v>
      </c>
      <c r="Q9" s="20">
        <f>SUM(E9,H9,J9,L9,P9,)</f>
        <v>329</v>
      </c>
      <c r="R9" s="24">
        <f>D2</f>
        <v>1734</v>
      </c>
      <c r="S9" s="77">
        <f>B2</f>
        <v>0</v>
      </c>
      <c r="T9" s="58">
        <v>1</v>
      </c>
      <c r="U9" s="58">
        <v>5</v>
      </c>
      <c r="Y9" s="120" t="s">
        <v>593</v>
      </c>
      <c r="Z9" s="123">
        <v>3307</v>
      </c>
      <c r="AA9" s="124">
        <v>5</v>
      </c>
    </row>
    <row r="10" spans="1:28" ht="14.1" customHeight="1" thickBot="1">
      <c r="A10" s="15" t="s">
        <v>16</v>
      </c>
      <c r="B10" s="16"/>
      <c r="C10" s="9"/>
      <c r="D10" s="13">
        <f>LARGE(Q13:Q17,1)+LARGE(Q13:Q17,2)+LARGE(Q13:Q17,3)+LARGE(Q13:Q17,4)</f>
        <v>1628</v>
      </c>
      <c r="E10" s="14"/>
      <c r="F10" s="41"/>
      <c r="G10" s="5" t="s">
        <v>12</v>
      </c>
      <c r="H10" s="4"/>
      <c r="I10" s="4"/>
      <c r="J10" s="4"/>
      <c r="K10" s="4"/>
      <c r="L10" s="4"/>
      <c r="M10" s="4"/>
      <c r="N10" s="4"/>
      <c r="O10" s="6"/>
      <c r="P10" s="4"/>
      <c r="Q10" s="82">
        <v>0</v>
      </c>
      <c r="R10" s="24">
        <f>D10</f>
        <v>1628</v>
      </c>
      <c r="S10" s="77"/>
      <c r="T10">
        <v>2</v>
      </c>
      <c r="V10" s="24">
        <f>R10</f>
        <v>1628</v>
      </c>
      <c r="Y10" s="120" t="s">
        <v>585</v>
      </c>
      <c r="Z10" s="123">
        <v>3262</v>
      </c>
      <c r="AA10" s="124">
        <v>4</v>
      </c>
    </row>
    <row r="11" spans="1:28" ht="14.1" customHeight="1">
      <c r="A11" s="79" t="s">
        <v>11</v>
      </c>
      <c r="B11" s="39" t="s">
        <v>15</v>
      </c>
      <c r="C11" s="88" t="s">
        <v>0</v>
      </c>
      <c r="D11" s="25" t="s">
        <v>1</v>
      </c>
      <c r="E11" s="26"/>
      <c r="F11" s="36"/>
      <c r="G11" s="25" t="s">
        <v>8</v>
      </c>
      <c r="H11" s="26"/>
      <c r="I11" s="25" t="s">
        <v>2</v>
      </c>
      <c r="J11" s="26"/>
      <c r="K11" s="25" t="s">
        <v>3</v>
      </c>
      <c r="L11" s="26"/>
      <c r="M11" s="25" t="s">
        <v>4</v>
      </c>
      <c r="N11" s="27"/>
      <c r="O11" s="27"/>
      <c r="P11" s="26"/>
      <c r="Q11" s="21" t="s">
        <v>7</v>
      </c>
      <c r="R11" s="24">
        <f>D10</f>
        <v>1628</v>
      </c>
      <c r="S11" s="77"/>
      <c r="T11">
        <v>2</v>
      </c>
      <c r="Y11" s="120" t="s">
        <v>549</v>
      </c>
      <c r="Z11" s="123">
        <v>3225</v>
      </c>
      <c r="AA11" s="124">
        <v>3</v>
      </c>
    </row>
    <row r="12" spans="1:28" ht="14.1" customHeight="1">
      <c r="A12" s="33"/>
      <c r="B12" s="108" t="s">
        <v>34</v>
      </c>
      <c r="C12" s="29"/>
      <c r="D12" s="23" t="s">
        <v>5</v>
      </c>
      <c r="E12" s="23" t="s">
        <v>6</v>
      </c>
      <c r="F12" s="37"/>
      <c r="G12" s="23" t="s">
        <v>5</v>
      </c>
      <c r="H12" s="23" t="s">
        <v>6</v>
      </c>
      <c r="I12" s="23" t="s">
        <v>5</v>
      </c>
      <c r="J12" s="23" t="s">
        <v>6</v>
      </c>
      <c r="K12" s="23" t="s">
        <v>5</v>
      </c>
      <c r="L12" s="23" t="s">
        <v>6</v>
      </c>
      <c r="M12" s="30" t="s">
        <v>5</v>
      </c>
      <c r="N12" s="31"/>
      <c r="O12" s="32"/>
      <c r="P12" s="23" t="s">
        <v>6</v>
      </c>
      <c r="Q12" s="22"/>
      <c r="R12" s="24">
        <f>D10</f>
        <v>1628</v>
      </c>
      <c r="S12" s="77"/>
      <c r="T12">
        <v>2</v>
      </c>
      <c r="Y12" s="120" t="s">
        <v>534</v>
      </c>
      <c r="Z12" s="123">
        <v>3182</v>
      </c>
      <c r="AA12" s="124">
        <v>2</v>
      </c>
    </row>
    <row r="13" spans="1:28" ht="14.1" customHeight="1" thickBot="1">
      <c r="A13" s="10">
        <f>IF(Q13&lt;&gt;0,+RANK(Q13,Q$5:Q$113,0),0)</f>
        <v>40</v>
      </c>
      <c r="B13" s="104" t="s">
        <v>162</v>
      </c>
      <c r="C13" s="70"/>
      <c r="D13" s="99">
        <v>10.29</v>
      </c>
      <c r="E13" s="52">
        <f>IF(AND(D13&gt;0,D13&lt;11.3),INT(58.015*(11.5-D13)^1.81),0)</f>
        <v>81</v>
      </c>
      <c r="F13" s="52"/>
      <c r="G13" s="51">
        <v>1.1399999999999999</v>
      </c>
      <c r="H13" s="52">
        <f>IF(G13&lt;&gt;0,INT(0.8465*((G13*100)-75)^1.42),0)</f>
        <v>153</v>
      </c>
      <c r="I13" s="51"/>
      <c r="J13" s="52">
        <f>IF(I13&lt;&gt;0,INT(0.14354*((I13*100)-220)^1.4),0)</f>
        <v>0</v>
      </c>
      <c r="K13" s="51">
        <v>34.04</v>
      </c>
      <c r="L13" s="52">
        <f>IF(AND(K13&gt;10.15,K13&lt;&gt;"N"),INT(5.33*(K13-10)^1.1),0)</f>
        <v>176</v>
      </c>
      <c r="M13" s="78">
        <v>3</v>
      </c>
      <c r="N13" s="54" t="s">
        <v>13</v>
      </c>
      <c r="O13" s="55">
        <v>4.03</v>
      </c>
      <c r="P13" s="52">
        <f>IF(AND(235&gt;M13*60+O13,M13&gt;0),INT(0.13279*(235-(M13*60+O13))^1.85),0)</f>
        <v>191</v>
      </c>
      <c r="Q13" s="19">
        <f>SUM(E13,H13,J13,L13,P13,)</f>
        <v>601</v>
      </c>
      <c r="R13" s="24">
        <f>D10</f>
        <v>1628</v>
      </c>
      <c r="S13" s="77">
        <f>B10</f>
        <v>0</v>
      </c>
      <c r="T13" s="58">
        <v>2</v>
      </c>
      <c r="U13" s="58">
        <v>6</v>
      </c>
      <c r="Y13" s="120" t="s">
        <v>550</v>
      </c>
      <c r="Z13" s="123">
        <v>3107</v>
      </c>
      <c r="AA13" s="124">
        <v>1</v>
      </c>
    </row>
    <row r="14" spans="1:28" ht="14.1" customHeight="1" thickBot="1">
      <c r="A14" s="10">
        <f>IF(Q14&lt;&gt;0,+RANK(Q14,Q$5:Q$113,0),0)</f>
        <v>63</v>
      </c>
      <c r="B14" s="105" t="s">
        <v>163</v>
      </c>
      <c r="C14" s="70"/>
      <c r="D14" s="99">
        <v>11.36</v>
      </c>
      <c r="E14" s="52">
        <f t="shared" ref="E14:E17" si="1">IF(AND(D14&gt;0,D14&lt;11.3),INT(58.015*(11.5-D14)^1.81),0)</f>
        <v>0</v>
      </c>
      <c r="F14" s="52"/>
      <c r="G14" s="51"/>
      <c r="H14" s="52">
        <f>IF(G14&lt;&gt;0,INT(0.8465*((G14*100)-75)^1.42),0)</f>
        <v>0</v>
      </c>
      <c r="I14" s="51">
        <v>2.81</v>
      </c>
      <c r="J14" s="52">
        <f>IF(I14&lt;&gt;0,INT(0.14354*((I14*100)-220)^1.4),0)</f>
        <v>45</v>
      </c>
      <c r="K14" s="51">
        <v>28.66</v>
      </c>
      <c r="L14" s="52">
        <f>IF(AND(K14&gt;10.15,K14&lt;&gt;"N"),INT(5.33*(K14-10)^1.1),0)</f>
        <v>133</v>
      </c>
      <c r="M14" s="53">
        <v>3</v>
      </c>
      <c r="N14" s="54" t="s">
        <v>13</v>
      </c>
      <c r="O14" s="55">
        <v>56.31</v>
      </c>
      <c r="P14" s="52">
        <f>IF(AND(235&gt;M14*60+O14,M14&gt;0),INT(0.13279*(235-(M14*60+O14))^1.85),0)</f>
        <v>0</v>
      </c>
      <c r="Q14" s="19">
        <f>SUM(E14,H14,J14,L14,P14,)</f>
        <v>178</v>
      </c>
      <c r="R14" s="24">
        <f>D10</f>
        <v>1628</v>
      </c>
      <c r="S14" s="77">
        <f>B10</f>
        <v>0</v>
      </c>
      <c r="T14" s="58">
        <v>2</v>
      </c>
      <c r="U14" s="58">
        <v>7</v>
      </c>
      <c r="Y14" s="120" t="s">
        <v>551</v>
      </c>
      <c r="Z14" s="123">
        <v>2997</v>
      </c>
      <c r="AA14" s="124">
        <v>1</v>
      </c>
    </row>
    <row r="15" spans="1:28" ht="14.1" customHeight="1" thickBot="1">
      <c r="A15" s="10">
        <f>IF(Q15&lt;&gt;0,+RANK(Q15,Q$5:Q$113,0),0)</f>
        <v>45</v>
      </c>
      <c r="B15" s="105" t="s">
        <v>164</v>
      </c>
      <c r="C15" s="70"/>
      <c r="D15" s="99">
        <v>10.34</v>
      </c>
      <c r="E15" s="52">
        <f t="shared" si="1"/>
        <v>75</v>
      </c>
      <c r="F15" s="52"/>
      <c r="G15" s="51"/>
      <c r="H15" s="52">
        <f>IF(G15&lt;&gt;0,INT(0.8465*((G15*100)-75)^1.42),0)</f>
        <v>0</v>
      </c>
      <c r="I15" s="51">
        <v>3.3</v>
      </c>
      <c r="J15" s="52">
        <f>IF(I15&lt;&gt;0,INT(0.14354*((I15*100)-220)^1.4),0)</f>
        <v>103</v>
      </c>
      <c r="K15" s="51">
        <v>30.6</v>
      </c>
      <c r="L15" s="52">
        <f>IF(AND(K15&gt;10.15,K15&lt;&gt;"N"),INT(5.33*(K15-10)^1.1),0)</f>
        <v>148</v>
      </c>
      <c r="M15" s="53">
        <v>3</v>
      </c>
      <c r="N15" s="54" t="s">
        <v>13</v>
      </c>
      <c r="O15" s="55">
        <v>14.36</v>
      </c>
      <c r="P15" s="52">
        <f>IF(AND(235&gt;M15*60+O15,M15&gt;0),INT(0.13279*(235-(M15*60+O15))^1.85),0)</f>
        <v>125</v>
      </c>
      <c r="Q15" s="19">
        <f>SUM(E15,H15,J15,L15,P15,)</f>
        <v>451</v>
      </c>
      <c r="R15" s="24">
        <f>D10</f>
        <v>1628</v>
      </c>
      <c r="S15" s="77">
        <f>B10</f>
        <v>0</v>
      </c>
      <c r="T15" s="58">
        <v>2</v>
      </c>
      <c r="U15" s="58">
        <v>8</v>
      </c>
      <c r="Y15" s="120" t="s">
        <v>594</v>
      </c>
      <c r="Z15" s="123">
        <v>2808</v>
      </c>
      <c r="AA15" s="124">
        <v>1</v>
      </c>
    </row>
    <row r="16" spans="1:28" ht="14.1" customHeight="1" thickBot="1">
      <c r="A16" s="10">
        <f>IF(Q16&lt;&gt;0,+RANK(Q16,Q$5:Q$113,0),0)</f>
        <v>51</v>
      </c>
      <c r="B16" s="105" t="s">
        <v>165</v>
      </c>
      <c r="C16" s="70"/>
      <c r="D16" s="99">
        <v>9.86</v>
      </c>
      <c r="E16" s="52">
        <f t="shared" si="1"/>
        <v>142</v>
      </c>
      <c r="F16" s="52"/>
      <c r="G16" s="51">
        <v>0</v>
      </c>
      <c r="H16" s="52">
        <f>IF(G16&lt;&gt;0,INT(0.8465*((G16*100)-75)^1.42),0)</f>
        <v>0</v>
      </c>
      <c r="I16" s="51"/>
      <c r="J16" s="52">
        <f>IF(I16&lt;&gt;0,INT(0.14354*((I16*100)-220)^1.4),0)</f>
        <v>0</v>
      </c>
      <c r="K16" s="51">
        <v>25.7</v>
      </c>
      <c r="L16" s="52">
        <f>IF(AND(K16&gt;10.15,K16&lt;&gt;"N"),INT(5.33*(K16-10)^1.1),0)</f>
        <v>110</v>
      </c>
      <c r="M16" s="53">
        <v>3</v>
      </c>
      <c r="N16" s="54" t="s">
        <v>13</v>
      </c>
      <c r="O16" s="55">
        <v>22.3</v>
      </c>
      <c r="P16" s="52">
        <f>IF(AND(235&gt;M16*60+O16,M16&gt;0),INT(0.13279*(235-(M16*60+O16))^1.85),0)</f>
        <v>84</v>
      </c>
      <c r="Q16" s="19">
        <f>SUM(E16,H16,J16,L16,P16,)</f>
        <v>336</v>
      </c>
      <c r="R16" s="24">
        <f>D10</f>
        <v>1628</v>
      </c>
      <c r="S16" s="77">
        <f>B10</f>
        <v>0</v>
      </c>
      <c r="T16" s="58">
        <v>2</v>
      </c>
      <c r="U16" s="58">
        <v>9</v>
      </c>
      <c r="Y16" s="120" t="s">
        <v>552</v>
      </c>
      <c r="Z16" s="123">
        <v>2577</v>
      </c>
      <c r="AA16" s="124">
        <v>1</v>
      </c>
    </row>
    <row r="17" spans="1:27" ht="14.1" customHeight="1" thickBot="1">
      <c r="A17" s="11">
        <f>IF(Q17&lt;&gt;0,+RANK(Q17,Q$5:Q$113,0),0)</f>
        <v>58</v>
      </c>
      <c r="B17" s="106" t="s">
        <v>166</v>
      </c>
      <c r="C17" s="71"/>
      <c r="D17" s="100">
        <v>10.96</v>
      </c>
      <c r="E17" s="62">
        <f t="shared" si="1"/>
        <v>19</v>
      </c>
      <c r="F17" s="62"/>
      <c r="G17" s="61"/>
      <c r="H17" s="62">
        <f>IF(G17&lt;&gt;0,INT(0.8465*((G17*100)-75)^1.42),0)</f>
        <v>0</v>
      </c>
      <c r="I17" s="61">
        <v>2.89</v>
      </c>
      <c r="J17" s="62">
        <f>IF(I17&lt;&gt;0,INT(0.14354*((I17*100)-220)^1.4),0)</f>
        <v>53</v>
      </c>
      <c r="K17" s="61">
        <v>30.42</v>
      </c>
      <c r="L17" s="62">
        <f>IF(AND(K17&gt;10.15,K17&lt;&gt;"N"),INT(5.33*(K17-10)^1.1),0)</f>
        <v>147</v>
      </c>
      <c r="M17" s="63">
        <v>3</v>
      </c>
      <c r="N17" s="64" t="s">
        <v>13</v>
      </c>
      <c r="O17" s="65">
        <v>39.46</v>
      </c>
      <c r="P17" s="62">
        <f>IF(AND(235&gt;M17*60+O17,M17&gt;0),INT(0.13279*(235-(M17*60+O17))^1.85),0)</f>
        <v>21</v>
      </c>
      <c r="Q17" s="20">
        <f>SUM(E17,H17,J17,L17,P17,)</f>
        <v>240</v>
      </c>
      <c r="R17" s="24">
        <f>D10</f>
        <v>1628</v>
      </c>
      <c r="S17" s="77">
        <f>B10</f>
        <v>0</v>
      </c>
      <c r="T17" s="58">
        <v>2</v>
      </c>
      <c r="U17" s="58">
        <v>10</v>
      </c>
      <c r="Y17" s="120" t="s">
        <v>553</v>
      </c>
      <c r="Z17" s="123">
        <v>2562</v>
      </c>
      <c r="AA17" s="124">
        <v>1</v>
      </c>
    </row>
    <row r="18" spans="1:27" ht="14.1" customHeight="1" thickBot="1">
      <c r="A18" s="15" t="s">
        <v>16</v>
      </c>
      <c r="B18" s="16"/>
      <c r="C18" s="9"/>
      <c r="D18" s="13">
        <f>LARGE(Q21:Q25,1)+LARGE(Q21:Q25,2)+LARGE(Q21:Q25,3)+LARGE(Q21:Q25,4)</f>
        <v>1985</v>
      </c>
      <c r="E18" s="14"/>
      <c r="F18" s="41"/>
      <c r="G18" s="5" t="s">
        <v>12</v>
      </c>
      <c r="H18" s="4"/>
      <c r="I18" s="4"/>
      <c r="J18" s="4"/>
      <c r="K18" s="4"/>
      <c r="L18" s="4"/>
      <c r="M18" s="4"/>
      <c r="N18" s="4"/>
      <c r="O18" s="6"/>
      <c r="P18" s="4"/>
      <c r="Q18" s="82">
        <v>0</v>
      </c>
      <c r="R18" s="24">
        <f>D18</f>
        <v>1985</v>
      </c>
      <c r="S18" s="77"/>
      <c r="T18">
        <v>3</v>
      </c>
      <c r="V18" s="24">
        <f>R18</f>
        <v>1985</v>
      </c>
      <c r="Y18" s="120" t="s">
        <v>595</v>
      </c>
      <c r="Z18" s="123">
        <v>2424</v>
      </c>
      <c r="AA18" s="124">
        <v>1</v>
      </c>
    </row>
    <row r="19" spans="1:27" ht="14.1" customHeight="1">
      <c r="A19" s="79" t="s">
        <v>11</v>
      </c>
      <c r="B19" s="39" t="s">
        <v>15</v>
      </c>
      <c r="C19" s="88" t="s">
        <v>0</v>
      </c>
      <c r="D19" s="25" t="s">
        <v>1</v>
      </c>
      <c r="E19" s="26"/>
      <c r="F19" s="36"/>
      <c r="G19" s="25" t="s">
        <v>8</v>
      </c>
      <c r="H19" s="26"/>
      <c r="I19" s="25" t="s">
        <v>2</v>
      </c>
      <c r="J19" s="26"/>
      <c r="K19" s="25" t="s">
        <v>3</v>
      </c>
      <c r="L19" s="26"/>
      <c r="M19" s="25" t="s">
        <v>4</v>
      </c>
      <c r="N19" s="27"/>
      <c r="O19" s="27"/>
      <c r="P19" s="26"/>
      <c r="Q19" s="21" t="s">
        <v>7</v>
      </c>
      <c r="R19" s="24">
        <f>D18</f>
        <v>1985</v>
      </c>
      <c r="S19" s="77"/>
      <c r="T19">
        <v>3</v>
      </c>
      <c r="Y19" s="120" t="s">
        <v>554</v>
      </c>
      <c r="Z19" s="123">
        <v>2367</v>
      </c>
      <c r="AA19" s="124">
        <v>1</v>
      </c>
    </row>
    <row r="20" spans="1:27" ht="14.1" customHeight="1">
      <c r="A20" s="33"/>
      <c r="B20" s="108" t="s">
        <v>40</v>
      </c>
      <c r="C20" s="29"/>
      <c r="D20" s="23" t="s">
        <v>5</v>
      </c>
      <c r="E20" s="23" t="s">
        <v>6</v>
      </c>
      <c r="F20" s="37"/>
      <c r="G20" s="23" t="s">
        <v>5</v>
      </c>
      <c r="H20" s="23" t="s">
        <v>6</v>
      </c>
      <c r="I20" s="23" t="s">
        <v>5</v>
      </c>
      <c r="J20" s="23" t="s">
        <v>6</v>
      </c>
      <c r="K20" s="23" t="s">
        <v>5</v>
      </c>
      <c r="L20" s="23" t="s">
        <v>6</v>
      </c>
      <c r="M20" s="30" t="s">
        <v>5</v>
      </c>
      <c r="N20" s="31"/>
      <c r="O20" s="32"/>
      <c r="P20" s="23" t="s">
        <v>6</v>
      </c>
      <c r="Q20" s="22"/>
      <c r="R20" s="24">
        <f>D18</f>
        <v>1985</v>
      </c>
      <c r="S20" s="77"/>
      <c r="T20">
        <v>3</v>
      </c>
      <c r="Y20" s="120" t="s">
        <v>529</v>
      </c>
      <c r="Z20" s="123">
        <v>2048</v>
      </c>
      <c r="AA20" s="124">
        <v>1</v>
      </c>
    </row>
    <row r="21" spans="1:27" ht="14.1" customHeight="1" thickBot="1">
      <c r="A21" s="10">
        <f>IF(Q21&lt;&gt;0,+RANK(Q21,Q$5:Q$113,0),0)</f>
        <v>24</v>
      </c>
      <c r="B21" s="104" t="s">
        <v>167</v>
      </c>
      <c r="C21" s="70"/>
      <c r="D21" s="99">
        <v>9.56</v>
      </c>
      <c r="E21" s="52">
        <f>IF(AND(D21&gt;0,D21&lt;11.3),INT(58.015*(11.5-D21)^1.81),0)</f>
        <v>192</v>
      </c>
      <c r="F21" s="52"/>
      <c r="G21" s="51">
        <v>1.22</v>
      </c>
      <c r="H21" s="52">
        <f>IF(G21&lt;&gt;0,INT(0.8465*((G21*100)-75)^1.42),0)</f>
        <v>200</v>
      </c>
      <c r="I21" s="51"/>
      <c r="J21" s="52">
        <f>IF(I21&lt;&gt;0,INT(0.14354*((I21*100)-220)^1.4),0)</f>
        <v>0</v>
      </c>
      <c r="K21" s="51">
        <v>44.4</v>
      </c>
      <c r="L21" s="52">
        <f>IF(AND(K21&gt;10.15,K21&lt;&gt;"N"),INT(5.33*(K21-10)^1.1),0)</f>
        <v>261</v>
      </c>
      <c r="M21" s="78">
        <v>3</v>
      </c>
      <c r="N21" s="54" t="s">
        <v>13</v>
      </c>
      <c r="O21" s="55">
        <v>18.86</v>
      </c>
      <c r="P21" s="52">
        <f>IF(AND(235&gt;M21*60+O21,M21&gt;0),INT(0.13279*(235-(M21*60+O21))^1.85),0)</f>
        <v>101</v>
      </c>
      <c r="Q21" s="19">
        <f>SUM(E21,H21,J21,L21,P21,)</f>
        <v>754</v>
      </c>
      <c r="R21" s="24">
        <f>D18</f>
        <v>1985</v>
      </c>
      <c r="S21" s="77">
        <f>B18</f>
        <v>0</v>
      </c>
      <c r="T21" s="58">
        <v>3</v>
      </c>
      <c r="U21" s="58">
        <v>11</v>
      </c>
      <c r="Y21" s="120" t="s">
        <v>555</v>
      </c>
      <c r="Z21" s="123">
        <v>1985</v>
      </c>
      <c r="AA21" s="124">
        <v>1</v>
      </c>
    </row>
    <row r="22" spans="1:27" ht="14.1" customHeight="1" thickBot="1">
      <c r="A22" s="10">
        <f>IF(Q22&lt;&gt;0,+RANK(Q22,Q$5:Q$113,0),0)</f>
        <v>48</v>
      </c>
      <c r="B22" s="105" t="s">
        <v>168</v>
      </c>
      <c r="C22" s="70"/>
      <c r="D22" s="99">
        <v>10.06</v>
      </c>
      <c r="E22" s="52">
        <f t="shared" ref="E22:E25" si="2">IF(AND(D22&gt;0,D22&lt;11.3),INT(58.015*(11.5-D22)^1.81),0)</f>
        <v>112</v>
      </c>
      <c r="F22" s="52"/>
      <c r="G22" s="51">
        <v>0</v>
      </c>
      <c r="H22" s="52">
        <f>IF(G22&lt;&gt;0,INT(0.8465*((G22*100)-75)^1.42),0)</f>
        <v>0</v>
      </c>
      <c r="I22" s="51"/>
      <c r="J22" s="52">
        <f>IF(I22&lt;&gt;0,INT(0.14354*((I22*100)-220)^1.4),0)</f>
        <v>0</v>
      </c>
      <c r="K22" s="51">
        <v>42.7</v>
      </c>
      <c r="L22" s="52">
        <f>IF(AND(K22&gt;10.15,K22&lt;&gt;"N"),INT(5.33*(K22-10)^1.1),0)</f>
        <v>247</v>
      </c>
      <c r="M22" s="53">
        <v>3</v>
      </c>
      <c r="N22" s="54" t="s">
        <v>13</v>
      </c>
      <c r="O22" s="55">
        <v>36.479999999999997</v>
      </c>
      <c r="P22" s="52">
        <f>IF(AND(235&gt;M22*60+O22,M22&gt;0),INT(0.13279*(235-(M22*60+O22))^1.85),0)</f>
        <v>29</v>
      </c>
      <c r="Q22" s="19">
        <f>SUM(E22,H22,J22,L22,P22,)</f>
        <v>388</v>
      </c>
      <c r="R22" s="24">
        <f>D18</f>
        <v>1985</v>
      </c>
      <c r="S22" s="77">
        <f>B18</f>
        <v>0</v>
      </c>
      <c r="T22" s="58">
        <v>3</v>
      </c>
      <c r="U22" s="58">
        <v>12</v>
      </c>
      <c r="Y22" s="120" t="s">
        <v>556</v>
      </c>
      <c r="Z22" s="123">
        <v>1734</v>
      </c>
      <c r="AA22" s="124">
        <v>1</v>
      </c>
    </row>
    <row r="23" spans="1:27" ht="14.1" customHeight="1">
      <c r="A23" s="10">
        <f>IF(Q23&lt;&gt;0,+RANK(Q23,Q$5:Q$113,0),0)</f>
        <v>64</v>
      </c>
      <c r="B23" s="134" t="s">
        <v>169</v>
      </c>
      <c r="C23" s="70"/>
      <c r="D23" s="99">
        <v>10.91</v>
      </c>
      <c r="E23" s="52">
        <f t="shared" si="2"/>
        <v>22</v>
      </c>
      <c r="F23" s="52"/>
      <c r="G23" s="51"/>
      <c r="H23" s="52">
        <f>IF(G23&lt;&gt;0,INT(0.8465*((G23*100)-75)^1.42),0)</f>
        <v>0</v>
      </c>
      <c r="I23" s="51">
        <v>0</v>
      </c>
      <c r="J23" s="52">
        <f>IF(I23&lt;&gt;0,INT(0.14354*((I23*100)-220)^1.4),0)</f>
        <v>0</v>
      </c>
      <c r="K23" s="51">
        <v>26.64</v>
      </c>
      <c r="L23" s="52">
        <f>IF(AND(K23&gt;10.15,K23&lt;&gt;"N"),INT(5.33*(K23-10)^1.1),0)</f>
        <v>117</v>
      </c>
      <c r="M23" s="53">
        <v>3</v>
      </c>
      <c r="N23" s="54" t="s">
        <v>13</v>
      </c>
      <c r="O23" s="55">
        <v>48.98</v>
      </c>
      <c r="P23" s="52">
        <f>IF(AND(235&gt;M23*60+O23,M23&gt;0),INT(0.13279*(235-(M23*60+O23))^1.85),0)</f>
        <v>3</v>
      </c>
      <c r="Q23" s="19">
        <f>SUM(E23,H23,J23,L23,P23,)</f>
        <v>142</v>
      </c>
      <c r="R23" s="24">
        <f>D18</f>
        <v>1985</v>
      </c>
      <c r="S23" s="77">
        <f>B18</f>
        <v>0</v>
      </c>
      <c r="T23" s="58">
        <v>3</v>
      </c>
      <c r="U23" s="58">
        <v>13</v>
      </c>
      <c r="Y23" s="120" t="s">
        <v>557</v>
      </c>
      <c r="Z23" s="123">
        <v>1667</v>
      </c>
      <c r="AA23" s="124">
        <v>1</v>
      </c>
    </row>
    <row r="24" spans="1:27" ht="14.1" customHeight="1">
      <c r="A24" s="150">
        <f>IF(Q24&lt;&gt;0,+RANK(Q24,Q$5:Q$113,0),0)</f>
        <v>30</v>
      </c>
      <c r="B24" s="155" t="s">
        <v>170</v>
      </c>
      <c r="C24" s="152"/>
      <c r="D24" s="99">
        <v>9.65</v>
      </c>
      <c r="E24" s="52">
        <f t="shared" si="2"/>
        <v>176</v>
      </c>
      <c r="F24" s="52"/>
      <c r="G24" s="51"/>
      <c r="H24" s="52">
        <f>IF(G24&lt;&gt;0,INT(0.8465*((G24*100)-75)^1.42),0)</f>
        <v>0</v>
      </c>
      <c r="I24" s="51">
        <v>3.68</v>
      </c>
      <c r="J24" s="52">
        <f>IF(I24&lt;&gt;0,INT(0.14354*((I24*100)-220)^1.4),0)</f>
        <v>156</v>
      </c>
      <c r="K24" s="51">
        <v>39.24</v>
      </c>
      <c r="L24" s="52">
        <f>IF(AND(K24&gt;10.15,K24&lt;&gt;"N"),INT(5.33*(K24-10)^1.1),0)</f>
        <v>218</v>
      </c>
      <c r="M24" s="53">
        <v>3</v>
      </c>
      <c r="N24" s="54" t="s">
        <v>13</v>
      </c>
      <c r="O24" s="55">
        <v>10</v>
      </c>
      <c r="P24" s="52">
        <f>IF(AND(235&gt;M24*60+O24,M24&gt;0),INT(0.13279*(235-(M24*60+O24))^1.85),0)</f>
        <v>151</v>
      </c>
      <c r="Q24" s="19">
        <f>SUM(E24,H24,J24,L24,P24,)</f>
        <v>701</v>
      </c>
      <c r="R24" s="24">
        <f>D18</f>
        <v>1985</v>
      </c>
      <c r="S24" s="77">
        <f>B18</f>
        <v>0</v>
      </c>
      <c r="T24" s="58">
        <v>3</v>
      </c>
      <c r="U24" s="58">
        <v>14</v>
      </c>
      <c r="Y24" s="120" t="s">
        <v>558</v>
      </c>
      <c r="Z24" s="123">
        <v>1628</v>
      </c>
      <c r="AA24" s="124">
        <v>1</v>
      </c>
    </row>
    <row r="25" spans="1:27" ht="14.1" customHeight="1" thickBot="1">
      <c r="A25" s="11">
        <f>IF(Q25&lt;&gt;0,+RANK(Q25,Q$5:Q$113,0),0)</f>
        <v>0</v>
      </c>
      <c r="B25" s="135"/>
      <c r="C25" s="71"/>
      <c r="D25" s="100"/>
      <c r="E25" s="62">
        <f t="shared" si="2"/>
        <v>0</v>
      </c>
      <c r="F25" s="62"/>
      <c r="G25" s="61"/>
      <c r="H25" s="62">
        <f>IF(G25&lt;&gt;0,INT(0.8465*((G25*100)-75)^1.42),0)</f>
        <v>0</v>
      </c>
      <c r="I25" s="61"/>
      <c r="J25" s="62">
        <f>IF(I25&lt;&gt;0,INT(0.14354*((I25*100)-220)^1.4),0)</f>
        <v>0</v>
      </c>
      <c r="K25" s="61"/>
      <c r="L25" s="62">
        <f>IF(AND(K25&gt;10.15,K25&lt;&gt;"N"),INT(5.33*(K25-10)^1.1),0)</f>
        <v>0</v>
      </c>
      <c r="M25" s="63"/>
      <c r="N25" s="64" t="s">
        <v>13</v>
      </c>
      <c r="O25" s="65"/>
      <c r="P25" s="62">
        <f>IF(AND(235&gt;M25*60+O25,M25&gt;0),INT(0.13279*(235-(M25*60+O25))^1.85),0)</f>
        <v>0</v>
      </c>
      <c r="Q25" s="20">
        <f>SUM(E25,H25,J25,L25,P25,)</f>
        <v>0</v>
      </c>
      <c r="R25" s="24">
        <f>D18</f>
        <v>1985</v>
      </c>
      <c r="S25" s="77">
        <f>B18</f>
        <v>0</v>
      </c>
      <c r="T25" s="58">
        <v>3</v>
      </c>
      <c r="U25" s="58">
        <v>15</v>
      </c>
      <c r="Y25" s="120" t="s">
        <v>559</v>
      </c>
      <c r="Z25" s="123">
        <v>1586</v>
      </c>
      <c r="AA25" s="124">
        <v>1</v>
      </c>
    </row>
    <row r="26" spans="1:27" ht="14.1" customHeight="1" thickBot="1">
      <c r="A26" s="15" t="s">
        <v>16</v>
      </c>
      <c r="B26" s="16"/>
      <c r="C26" s="9"/>
      <c r="D26" s="13">
        <f>LARGE(Q29:Q33,1)+LARGE(Q29:Q33,2)+LARGE(Q29:Q33,3)+LARGE(Q29:Q33,4)</f>
        <v>3623</v>
      </c>
      <c r="E26" s="14"/>
      <c r="F26" s="41"/>
      <c r="G26" s="5" t="s">
        <v>12</v>
      </c>
      <c r="H26" s="4"/>
      <c r="I26" s="4"/>
      <c r="J26" s="4"/>
      <c r="K26" s="4"/>
      <c r="L26" s="4"/>
      <c r="M26" s="4"/>
      <c r="N26" s="4"/>
      <c r="O26" s="6"/>
      <c r="P26" s="4"/>
      <c r="Q26" s="82">
        <v>0</v>
      </c>
      <c r="R26" s="24">
        <f>D26</f>
        <v>3623</v>
      </c>
      <c r="S26" s="77"/>
      <c r="T26">
        <v>4</v>
      </c>
      <c r="V26" s="24">
        <f>R26</f>
        <v>3623</v>
      </c>
      <c r="Y26" s="120" t="s">
        <v>560</v>
      </c>
      <c r="Z26" s="123">
        <v>1370</v>
      </c>
      <c r="AA26" s="124">
        <v>1</v>
      </c>
    </row>
    <row r="27" spans="1:27" ht="14.1" customHeight="1">
      <c r="A27" s="79" t="s">
        <v>11</v>
      </c>
      <c r="B27" s="39" t="s">
        <v>15</v>
      </c>
      <c r="C27" s="88" t="s">
        <v>0</v>
      </c>
      <c r="D27" s="25" t="s">
        <v>1</v>
      </c>
      <c r="E27" s="26"/>
      <c r="F27" s="36"/>
      <c r="G27" s="25" t="s">
        <v>8</v>
      </c>
      <c r="H27" s="26"/>
      <c r="I27" s="25" t="s">
        <v>2</v>
      </c>
      <c r="J27" s="26"/>
      <c r="K27" s="25" t="s">
        <v>3</v>
      </c>
      <c r="L27" s="26"/>
      <c r="M27" s="25" t="s">
        <v>4</v>
      </c>
      <c r="N27" s="27"/>
      <c r="O27" s="27"/>
      <c r="P27" s="26"/>
      <c r="Q27" s="21" t="s">
        <v>7</v>
      </c>
      <c r="R27" s="24">
        <f>D26</f>
        <v>3623</v>
      </c>
      <c r="S27" s="77"/>
      <c r="T27">
        <v>4</v>
      </c>
      <c r="Y27" s="120" t="s">
        <v>561</v>
      </c>
      <c r="Z27" s="123">
        <v>1018</v>
      </c>
      <c r="AA27" s="124">
        <v>1</v>
      </c>
    </row>
    <row r="28" spans="1:27" ht="14.1" customHeight="1">
      <c r="A28" s="33"/>
      <c r="B28" s="108" t="s">
        <v>176</v>
      </c>
      <c r="C28" s="29"/>
      <c r="D28" s="23" t="s">
        <v>5</v>
      </c>
      <c r="E28" s="23" t="s">
        <v>6</v>
      </c>
      <c r="F28" s="37"/>
      <c r="G28" s="23" t="s">
        <v>5</v>
      </c>
      <c r="H28" s="23" t="s">
        <v>6</v>
      </c>
      <c r="I28" s="23" t="s">
        <v>5</v>
      </c>
      <c r="J28" s="23" t="s">
        <v>6</v>
      </c>
      <c r="K28" s="23" t="s">
        <v>5</v>
      </c>
      <c r="L28" s="23" t="s">
        <v>6</v>
      </c>
      <c r="M28" s="30" t="s">
        <v>5</v>
      </c>
      <c r="N28" s="31"/>
      <c r="O28" s="32"/>
      <c r="P28" s="23" t="s">
        <v>6</v>
      </c>
      <c r="Q28" s="22"/>
      <c r="R28" s="24">
        <f>D26</f>
        <v>3623</v>
      </c>
      <c r="S28" s="77"/>
      <c r="T28">
        <v>4</v>
      </c>
      <c r="Y28" s="159"/>
      <c r="Z28" s="160"/>
    </row>
    <row r="29" spans="1:27" ht="14.1" customHeight="1" thickBot="1">
      <c r="A29" s="10">
        <f>IF(Q29&lt;&gt;0,+RANK(Q29,Q$5:Q$113,0),0)</f>
        <v>1</v>
      </c>
      <c r="B29" s="104" t="s">
        <v>171</v>
      </c>
      <c r="C29" s="70"/>
      <c r="D29" s="99">
        <v>9.1300000000000008</v>
      </c>
      <c r="E29" s="52">
        <f>IF(AND(D29&gt;0,D29&lt;11.3),INT(58.015*(11.5-D29)^1.81),0)</f>
        <v>276</v>
      </c>
      <c r="F29" s="52"/>
      <c r="G29" s="51"/>
      <c r="H29" s="52">
        <f>IF(G29&lt;&gt;0,INT(0.8465*((G29*100)-75)^1.42),0)</f>
        <v>0</v>
      </c>
      <c r="I29" s="51">
        <v>4.42</v>
      </c>
      <c r="J29" s="52">
        <f>IF(I29&lt;&gt;0,INT(0.14354*((I29*100)-220)^1.4),0)</f>
        <v>276</v>
      </c>
      <c r="K29" s="51">
        <v>48.38</v>
      </c>
      <c r="L29" s="52">
        <f>IF(AND(K29&gt;10.15,K29&lt;&gt;"N"),INT(5.33*(K29-10)^1.1),0)</f>
        <v>294</v>
      </c>
      <c r="M29" s="78">
        <v>2</v>
      </c>
      <c r="N29" s="54" t="s">
        <v>13</v>
      </c>
      <c r="O29" s="55">
        <v>56.74</v>
      </c>
      <c r="P29" s="52">
        <f>IF(AND(235&gt;M29*60+O29,M29&gt;0),INT(0.13279*(235-(M29*60+O29))^1.85),0)</f>
        <v>244</v>
      </c>
      <c r="Q29" s="19">
        <f>SUM(E29,H29,J29,L29,P29,)</f>
        <v>1090</v>
      </c>
      <c r="R29" s="24">
        <f>D26</f>
        <v>3623</v>
      </c>
      <c r="S29" s="77">
        <f>B26</f>
        <v>0</v>
      </c>
      <c r="T29" s="58">
        <v>4</v>
      </c>
      <c r="U29" s="58">
        <v>16</v>
      </c>
    </row>
    <row r="30" spans="1:27" ht="14.1" customHeight="1" thickBot="1">
      <c r="A30" s="10">
        <f>IF(Q30&lt;&gt;0,+RANK(Q30,Q$5:Q$113,0),0)</f>
        <v>44</v>
      </c>
      <c r="B30" s="105" t="s">
        <v>172</v>
      </c>
      <c r="C30" s="70"/>
      <c r="D30" s="99">
        <v>9.67</v>
      </c>
      <c r="E30" s="52">
        <f t="shared" ref="E30:E33" si="3">IF(AND(D30&gt;0,D30&lt;11.3),INT(58.015*(11.5-D30)^1.81),0)</f>
        <v>173</v>
      </c>
      <c r="F30" s="52"/>
      <c r="G30" s="51"/>
      <c r="H30" s="52">
        <f>IF(G30&lt;&gt;0,INT(0.8465*((G30*100)-75)^1.42),0)</f>
        <v>0</v>
      </c>
      <c r="I30" s="51">
        <v>3.49</v>
      </c>
      <c r="J30" s="52">
        <f>IF(I30&lt;&gt;0,INT(0.14354*((I30*100)-220)^1.4),0)</f>
        <v>129</v>
      </c>
      <c r="K30" s="51">
        <v>24.42</v>
      </c>
      <c r="L30" s="52">
        <f>IF(AND(K30&gt;10.15,K30&lt;&gt;"N"),INT(5.33*(K30-10)^1.1),0)</f>
        <v>100</v>
      </c>
      <c r="M30" s="53">
        <v>3</v>
      </c>
      <c r="N30" s="54" t="s">
        <v>13</v>
      </c>
      <c r="O30" s="55">
        <v>29.52</v>
      </c>
      <c r="P30" s="52">
        <f>IF(AND(235&gt;M30*60+O30,M30&gt;0),INT(0.13279*(235-(M30*60+O30))^1.85),0)</f>
        <v>53</v>
      </c>
      <c r="Q30" s="19">
        <f>SUM(E30,H30,J30,L30,P30,)</f>
        <v>455</v>
      </c>
      <c r="R30" s="24">
        <f>D26</f>
        <v>3623</v>
      </c>
      <c r="S30" s="77">
        <f>B26</f>
        <v>0</v>
      </c>
      <c r="T30" s="58">
        <v>4</v>
      </c>
      <c r="U30" s="58">
        <v>17</v>
      </c>
    </row>
    <row r="31" spans="1:27" ht="14.1" customHeight="1" thickBot="1">
      <c r="A31" s="10">
        <f>IF(Q31&lt;&gt;0,+RANK(Q31,Q$5:Q$113,0),0)</f>
        <v>10</v>
      </c>
      <c r="B31" s="109" t="s">
        <v>173</v>
      </c>
      <c r="C31" s="70"/>
      <c r="D31" s="99">
        <v>9.08</v>
      </c>
      <c r="E31" s="52">
        <f t="shared" si="3"/>
        <v>287</v>
      </c>
      <c r="F31" s="52"/>
      <c r="G31" s="51">
        <v>1.1399999999999999</v>
      </c>
      <c r="H31" s="52">
        <f>IF(G31&lt;&gt;0,INT(0.8465*((G31*100)-75)^1.42),0)</f>
        <v>153</v>
      </c>
      <c r="I31" s="51"/>
      <c r="J31" s="52">
        <f>IF(I31&lt;&gt;0,INT(0.14354*((I31*100)-220)^1.4),0)</f>
        <v>0</v>
      </c>
      <c r="K31" s="51">
        <v>48.98</v>
      </c>
      <c r="L31" s="52">
        <f>IF(AND(K31&gt;10.15,K31&lt;&gt;"N"),INT(5.33*(K31-10)^1.1),0)</f>
        <v>299</v>
      </c>
      <c r="M31" s="53">
        <v>3</v>
      </c>
      <c r="N31" s="54" t="s">
        <v>13</v>
      </c>
      <c r="O31" s="55">
        <v>10.7</v>
      </c>
      <c r="P31" s="52">
        <f>IF(AND(235&gt;M31*60+O31,M31&gt;0),INT(0.13279*(235-(M31*60+O31))^1.85),0)</f>
        <v>147</v>
      </c>
      <c r="Q31" s="19">
        <f>SUM(E31,H31,J31,L31,P31,)</f>
        <v>886</v>
      </c>
      <c r="R31" s="24">
        <f>D26</f>
        <v>3623</v>
      </c>
      <c r="S31" s="77">
        <f>B26</f>
        <v>0</v>
      </c>
      <c r="T31" s="58">
        <v>4</v>
      </c>
      <c r="U31" s="58">
        <v>18</v>
      </c>
    </row>
    <row r="32" spans="1:27" ht="14.1" customHeight="1" thickBot="1">
      <c r="A32" s="10">
        <f>IF(Q32&lt;&gt;0,+RANK(Q32,Q$5:Q$113,0),0)</f>
        <v>11</v>
      </c>
      <c r="B32" s="105" t="s">
        <v>174</v>
      </c>
      <c r="C32" s="70"/>
      <c r="D32" s="99">
        <v>9.25</v>
      </c>
      <c r="E32" s="52">
        <f t="shared" si="3"/>
        <v>251</v>
      </c>
      <c r="F32" s="52"/>
      <c r="G32" s="51">
        <v>1.1399999999999999</v>
      </c>
      <c r="H32" s="52">
        <f>IF(G32&lt;&gt;0,INT(0.8465*((G32*100)-75)^1.42),0)</f>
        <v>153</v>
      </c>
      <c r="I32" s="51"/>
      <c r="J32" s="52">
        <f>IF(I32&lt;&gt;0,INT(0.14354*((I32*100)-220)^1.4),0)</f>
        <v>0</v>
      </c>
      <c r="K32" s="51">
        <v>39.6</v>
      </c>
      <c r="L32" s="52">
        <f>IF(AND(K32&gt;10.15,K32&lt;&gt;"N"),INT(5.33*(K32-10)^1.1),0)</f>
        <v>221</v>
      </c>
      <c r="M32" s="53">
        <v>2</v>
      </c>
      <c r="N32" s="54" t="s">
        <v>13</v>
      </c>
      <c r="O32" s="55">
        <v>55.55</v>
      </c>
      <c r="P32" s="52">
        <f>IF(AND(235&gt;M32*60+O32,M32&gt;0),INT(0.13279*(235-(M32*60+O32))^1.85),0)</f>
        <v>254</v>
      </c>
      <c r="Q32" s="19">
        <f>SUM(E32,H32,J32,L32,P32,)</f>
        <v>879</v>
      </c>
      <c r="R32" s="24">
        <f>D26</f>
        <v>3623</v>
      </c>
      <c r="S32" s="77">
        <f>B26</f>
        <v>0</v>
      </c>
      <c r="T32" s="58">
        <v>4</v>
      </c>
      <c r="U32" s="58">
        <v>19</v>
      </c>
    </row>
    <row r="33" spans="1:22" ht="14.1" customHeight="1" thickBot="1">
      <c r="A33" s="11">
        <f>IF(Q33&lt;&gt;0,+RANK(Q33,Q$5:Q$113,0),0)</f>
        <v>22</v>
      </c>
      <c r="B33" s="106" t="s">
        <v>175</v>
      </c>
      <c r="C33" s="71"/>
      <c r="D33" s="100">
        <v>9.5399999999999991</v>
      </c>
      <c r="E33" s="62">
        <f t="shared" si="3"/>
        <v>196</v>
      </c>
      <c r="F33" s="62"/>
      <c r="G33" s="61"/>
      <c r="H33" s="62">
        <f>IF(G33&lt;&gt;0,INT(0.8465*((G33*100)-75)^1.42),0)</f>
        <v>0</v>
      </c>
      <c r="I33" s="61">
        <v>3.56</v>
      </c>
      <c r="J33" s="62">
        <f>IF(I33&lt;&gt;0,INT(0.14354*((I33*100)-220)^1.4),0)</f>
        <v>139</v>
      </c>
      <c r="K33" s="61">
        <v>31.76</v>
      </c>
      <c r="L33" s="62">
        <f>IF(AND(K33&gt;10.15,K33&lt;&gt;"N"),INT(5.33*(K33-10)^1.1),0)</f>
        <v>157</v>
      </c>
      <c r="M33" s="63">
        <v>2</v>
      </c>
      <c r="N33" s="64" t="s">
        <v>13</v>
      </c>
      <c r="O33" s="65">
        <v>52.78</v>
      </c>
      <c r="P33" s="62">
        <f>IF(AND(235&gt;M33*60+O33,M33&gt;0),INT(0.13279*(235-(M33*60+O33))^1.85),0)</f>
        <v>276</v>
      </c>
      <c r="Q33" s="20">
        <f>SUM(E33,H33,J33,L33,P33,)</f>
        <v>768</v>
      </c>
      <c r="R33" s="24">
        <f>D26</f>
        <v>3623</v>
      </c>
      <c r="S33" s="77">
        <f>B26</f>
        <v>0</v>
      </c>
      <c r="T33" s="58">
        <v>4</v>
      </c>
      <c r="U33" s="58">
        <v>20</v>
      </c>
    </row>
    <row r="34" spans="1:22" ht="14.1" customHeight="1" thickBot="1">
      <c r="A34" s="15" t="s">
        <v>16</v>
      </c>
      <c r="B34" s="16"/>
      <c r="C34" s="9"/>
      <c r="D34" s="13">
        <f>LARGE(Q37:Q41,1)+LARGE(Q37:Q41,2)+LARGE(Q37:Q41,3)+LARGE(Q37:Q41,4)</f>
        <v>2048</v>
      </c>
      <c r="E34" s="14"/>
      <c r="F34" s="41"/>
      <c r="G34" s="5" t="s">
        <v>12</v>
      </c>
      <c r="H34" s="4"/>
      <c r="I34" s="4"/>
      <c r="J34" s="4"/>
      <c r="K34" s="4"/>
      <c r="L34" s="4"/>
      <c r="M34" s="4"/>
      <c r="N34" s="4"/>
      <c r="O34" s="6"/>
      <c r="P34" s="4"/>
      <c r="Q34" s="82">
        <v>0</v>
      </c>
      <c r="R34" s="24">
        <f>D34</f>
        <v>2048</v>
      </c>
      <c r="S34" s="77"/>
      <c r="T34">
        <v>5</v>
      </c>
      <c r="V34" s="24">
        <f>R34</f>
        <v>2048</v>
      </c>
    </row>
    <row r="35" spans="1:22" ht="14.1" customHeight="1">
      <c r="A35" s="79" t="s">
        <v>11</v>
      </c>
      <c r="B35" s="39" t="s">
        <v>15</v>
      </c>
      <c r="C35" s="88" t="s">
        <v>0</v>
      </c>
      <c r="D35" s="25" t="s">
        <v>1</v>
      </c>
      <c r="E35" s="26"/>
      <c r="F35" s="36"/>
      <c r="G35" s="25" t="s">
        <v>8</v>
      </c>
      <c r="H35" s="26"/>
      <c r="I35" s="25" t="s">
        <v>2</v>
      </c>
      <c r="J35" s="26"/>
      <c r="K35" s="25" t="s">
        <v>3</v>
      </c>
      <c r="L35" s="26"/>
      <c r="M35" s="25" t="s">
        <v>4</v>
      </c>
      <c r="N35" s="27"/>
      <c r="O35" s="27"/>
      <c r="P35" s="26"/>
      <c r="Q35" s="21" t="s">
        <v>7</v>
      </c>
      <c r="R35" s="24">
        <f>D34</f>
        <v>2048</v>
      </c>
      <c r="S35" s="77"/>
      <c r="T35">
        <v>5</v>
      </c>
    </row>
    <row r="36" spans="1:22" ht="14.1" customHeight="1">
      <c r="A36" s="33"/>
      <c r="B36" s="108" t="s">
        <v>51</v>
      </c>
      <c r="C36" s="29"/>
      <c r="D36" s="23" t="s">
        <v>5</v>
      </c>
      <c r="E36" s="23" t="s">
        <v>6</v>
      </c>
      <c r="F36" s="37"/>
      <c r="G36" s="23" t="s">
        <v>5</v>
      </c>
      <c r="H36" s="23" t="s">
        <v>6</v>
      </c>
      <c r="I36" s="23" t="s">
        <v>5</v>
      </c>
      <c r="J36" s="23" t="s">
        <v>6</v>
      </c>
      <c r="K36" s="23" t="s">
        <v>5</v>
      </c>
      <c r="L36" s="23" t="s">
        <v>6</v>
      </c>
      <c r="M36" s="30" t="s">
        <v>5</v>
      </c>
      <c r="N36" s="31"/>
      <c r="O36" s="32"/>
      <c r="P36" s="23" t="s">
        <v>6</v>
      </c>
      <c r="Q36" s="22"/>
      <c r="R36" s="24">
        <f>D34</f>
        <v>2048</v>
      </c>
      <c r="S36" s="77"/>
      <c r="T36">
        <v>5</v>
      </c>
    </row>
    <row r="37" spans="1:22" ht="14.1" customHeight="1" thickBot="1">
      <c r="A37" s="10">
        <f>IF(Q37&lt;&gt;0,+RANK(Q37,Q$5:Q$113,0),0)</f>
        <v>61</v>
      </c>
      <c r="B37" s="104" t="s">
        <v>177</v>
      </c>
      <c r="C37" s="70"/>
      <c r="D37" s="99">
        <v>9.77</v>
      </c>
      <c r="E37" s="52">
        <f>IF(AND(D37&gt;0,D37&lt;11.3),INT(58.015*(11.5-D37)^1.81),0)</f>
        <v>156</v>
      </c>
      <c r="F37" s="52"/>
      <c r="G37" s="51"/>
      <c r="H37" s="52">
        <f>IF(G37&lt;&gt;0,INT(0.8465*((G37*100)-75)^1.42),0)</f>
        <v>0</v>
      </c>
      <c r="I37" s="51">
        <v>3.08</v>
      </c>
      <c r="J37" s="52">
        <f>IF(I37&lt;&gt;0,INT(0.14354*((I37*100)-220)^1.4),0)</f>
        <v>75</v>
      </c>
      <c r="K37" s="51">
        <v>0</v>
      </c>
      <c r="L37" s="52">
        <f>IF(AND(K37&gt;10.15,K37&lt;&gt;"N"),INT(5.33*(K37-10)^1.1),0)</f>
        <v>0</v>
      </c>
      <c r="M37" s="78">
        <v>0</v>
      </c>
      <c r="N37" s="54" t="s">
        <v>13</v>
      </c>
      <c r="O37" s="55"/>
      <c r="P37" s="52">
        <f>IF(AND(235&gt;M37*60+O37,M37&gt;0),INT(0.13279*(235-(M37*60+O37))^1.85),0)</f>
        <v>0</v>
      </c>
      <c r="Q37" s="19">
        <f>SUM(E37,H37,J37,L37,P37,)</f>
        <v>231</v>
      </c>
      <c r="R37" s="24">
        <f>D34</f>
        <v>2048</v>
      </c>
      <c r="S37" s="77">
        <f>B34</f>
        <v>0</v>
      </c>
      <c r="T37" s="58">
        <v>5</v>
      </c>
      <c r="U37" s="58">
        <v>21</v>
      </c>
    </row>
    <row r="38" spans="1:22" ht="14.1" customHeight="1" thickBot="1">
      <c r="A38" s="10">
        <f>IF(Q38&lt;&gt;0,+RANK(Q38,Q$5:Q$113,0),0)</f>
        <v>43</v>
      </c>
      <c r="B38" s="105" t="s">
        <v>178</v>
      </c>
      <c r="C38" s="70"/>
      <c r="D38" s="99">
        <v>8.86</v>
      </c>
      <c r="E38" s="52">
        <f t="shared" ref="E38:E41" si="4">IF(AND(D38&gt;0,D38&lt;11.3),INT(58.015*(11.5-D38)^1.81),0)</f>
        <v>336</v>
      </c>
      <c r="F38" s="52"/>
      <c r="G38" s="51"/>
      <c r="H38" s="52">
        <f>IF(G38&lt;&gt;0,INT(0.8465*((G38*100)-75)^1.42),0)</f>
        <v>0</v>
      </c>
      <c r="I38" s="51">
        <v>3.6</v>
      </c>
      <c r="J38" s="52">
        <f>IF(I38&lt;&gt;0,INT(0.14354*((I38*100)-220)^1.4),0)</f>
        <v>145</v>
      </c>
      <c r="K38" s="51">
        <v>0</v>
      </c>
      <c r="L38" s="52">
        <f>IF(AND(K38&gt;10.15,K38&lt;&gt;"N"),INT(5.33*(K38-10)^1.1),0)</f>
        <v>0</v>
      </c>
      <c r="M38" s="53">
        <v>0</v>
      </c>
      <c r="N38" s="54" t="s">
        <v>13</v>
      </c>
      <c r="O38" s="55"/>
      <c r="P38" s="52">
        <f>IF(AND(235&gt;M38*60+O38,M38&gt;0),INT(0.13279*(235-(M38*60+O38))^1.85),0)</f>
        <v>0</v>
      </c>
      <c r="Q38" s="19">
        <f>SUM(E38,H38,J38,L38,P38,)</f>
        <v>481</v>
      </c>
      <c r="R38" s="24">
        <f>D34</f>
        <v>2048</v>
      </c>
      <c r="S38" s="77">
        <f>B34</f>
        <v>0</v>
      </c>
      <c r="T38" s="58">
        <v>5</v>
      </c>
      <c r="U38" s="58">
        <v>22</v>
      </c>
    </row>
    <row r="39" spans="1:22" ht="14.1" customHeight="1" thickBot="1">
      <c r="A39" s="10">
        <f>IF(Q39&lt;&gt;0,+RANK(Q39,Q$5:Q$113,0),0)</f>
        <v>60</v>
      </c>
      <c r="B39" s="105" t="s">
        <v>179</v>
      </c>
      <c r="C39" s="70"/>
      <c r="D39" s="99">
        <v>10.96</v>
      </c>
      <c r="E39" s="52">
        <f t="shared" si="4"/>
        <v>19</v>
      </c>
      <c r="F39" s="52"/>
      <c r="G39" s="51"/>
      <c r="H39" s="52">
        <f>IF(G39&lt;&gt;0,INT(0.8465*((G39*100)-75)^1.42),0)</f>
        <v>0</v>
      </c>
      <c r="I39" s="51">
        <v>2.86</v>
      </c>
      <c r="J39" s="52">
        <f>IF(I39&lt;&gt;0,INT(0.14354*((I39*100)-220)^1.4),0)</f>
        <v>50</v>
      </c>
      <c r="K39" s="51">
        <v>33.229999999999997</v>
      </c>
      <c r="L39" s="52">
        <f>IF(AND(K39&gt;10.15,K39&lt;&gt;"N"),INT(5.33*(K39-10)^1.1),0)</f>
        <v>169</v>
      </c>
      <c r="M39" s="53">
        <v>0</v>
      </c>
      <c r="N39" s="54" t="s">
        <v>13</v>
      </c>
      <c r="O39" s="55"/>
      <c r="P39" s="52">
        <f>IF(AND(235&gt;M39*60+O39,M39&gt;0),INT(0.13279*(235-(M39*60+O39))^1.85),0)</f>
        <v>0</v>
      </c>
      <c r="Q39" s="19">
        <f>SUM(E39,H39,J39,L39,P39,)</f>
        <v>238</v>
      </c>
      <c r="R39" s="24">
        <f>D34</f>
        <v>2048</v>
      </c>
      <c r="S39" s="77">
        <f>B34</f>
        <v>0</v>
      </c>
      <c r="T39" s="58">
        <v>5</v>
      </c>
      <c r="U39" s="58">
        <v>23</v>
      </c>
    </row>
    <row r="40" spans="1:22" ht="14.1" customHeight="1" thickBot="1">
      <c r="A40" s="10">
        <f>IF(Q40&lt;&gt;0,+RANK(Q40,Q$5:Q$113,0),0)</f>
        <v>41</v>
      </c>
      <c r="B40" s="105" t="s">
        <v>180</v>
      </c>
      <c r="C40" s="70"/>
      <c r="D40" s="99">
        <v>9.76</v>
      </c>
      <c r="E40" s="52">
        <f t="shared" si="4"/>
        <v>158</v>
      </c>
      <c r="F40" s="52"/>
      <c r="G40" s="51">
        <v>1.1399999999999999</v>
      </c>
      <c r="H40" s="52">
        <f>IF(G40&lt;&gt;0,INT(0.8465*((G40*100)-75)^1.42),0)</f>
        <v>153</v>
      </c>
      <c r="I40" s="51"/>
      <c r="J40" s="52">
        <f>IF(I40&lt;&gt;0,INT(0.14354*((I40*100)-220)^1.4),0)</f>
        <v>0</v>
      </c>
      <c r="K40" s="51">
        <v>44.62</v>
      </c>
      <c r="L40" s="52">
        <f>IF(AND(K40&gt;10.15,K40&lt;&gt;"N"),INT(5.33*(K40-10)^1.1),0)</f>
        <v>263</v>
      </c>
      <c r="M40" s="53">
        <v>0</v>
      </c>
      <c r="N40" s="54" t="s">
        <v>13</v>
      </c>
      <c r="O40" s="55"/>
      <c r="P40" s="52">
        <f>IF(AND(235&gt;M40*60+O40,M40&gt;0),INT(0.13279*(235-(M40*60+O40))^1.85),0)</f>
        <v>0</v>
      </c>
      <c r="Q40" s="19">
        <f>SUM(E40,H40,J40,L40,P40,)</f>
        <v>574</v>
      </c>
      <c r="R40" s="24">
        <f>D34</f>
        <v>2048</v>
      </c>
      <c r="S40" s="77">
        <f>B34</f>
        <v>0</v>
      </c>
      <c r="T40" s="58">
        <v>5</v>
      </c>
      <c r="U40" s="58">
        <v>24</v>
      </c>
    </row>
    <row r="41" spans="1:22" ht="14.1" customHeight="1" thickBot="1">
      <c r="A41" s="11">
        <f>IF(Q41&lt;&gt;0,+RANK(Q41,Q$5:Q$113,0),0)</f>
        <v>23</v>
      </c>
      <c r="B41" s="106" t="s">
        <v>181</v>
      </c>
      <c r="C41" s="71"/>
      <c r="D41" s="100">
        <v>8.73</v>
      </c>
      <c r="E41" s="62">
        <f t="shared" si="4"/>
        <v>366</v>
      </c>
      <c r="F41" s="62"/>
      <c r="G41" s="61">
        <v>1.18</v>
      </c>
      <c r="H41" s="62">
        <f>IF(G41&lt;&gt;0,INT(0.8465*((G41*100)-75)^1.42),0)</f>
        <v>176</v>
      </c>
      <c r="I41" s="61"/>
      <c r="J41" s="62">
        <f>IF(I41&lt;&gt;0,INT(0.14354*((I41*100)-220)^1.4),0)</f>
        <v>0</v>
      </c>
      <c r="K41" s="61">
        <v>38.6</v>
      </c>
      <c r="L41" s="62">
        <f>IF(AND(K41&gt;10.15,K41&lt;&gt;"N"),INT(5.33*(K41-10)^1.1),0)</f>
        <v>213</v>
      </c>
      <c r="M41" s="63">
        <v>0</v>
      </c>
      <c r="N41" s="64" t="s">
        <v>13</v>
      </c>
      <c r="O41" s="65"/>
      <c r="P41" s="62">
        <f>IF(AND(235&gt;M41*60+O41,M41&gt;0),INT(0.13279*(235-(M41*60+O41))^1.85),0)</f>
        <v>0</v>
      </c>
      <c r="Q41" s="20">
        <f>SUM(E41,H41,J41,L41,P41,)</f>
        <v>755</v>
      </c>
      <c r="R41" s="24">
        <f>D34</f>
        <v>2048</v>
      </c>
      <c r="S41" s="77">
        <f>B34</f>
        <v>0</v>
      </c>
      <c r="T41" s="58">
        <v>5</v>
      </c>
      <c r="U41" s="58">
        <v>25</v>
      </c>
    </row>
    <row r="42" spans="1:22" ht="14.1" customHeight="1" thickBot="1">
      <c r="A42" s="15" t="s">
        <v>16</v>
      </c>
      <c r="B42" s="16"/>
      <c r="C42" s="9"/>
      <c r="D42" s="13">
        <f>LARGE(Q45:Q49,1)+LARGE(Q45:Q49,2)+LARGE(Q45:Q49,3)+LARGE(Q45:Q49,4)</f>
        <v>1370</v>
      </c>
      <c r="E42" s="14"/>
      <c r="F42" s="41"/>
      <c r="G42" s="5" t="s">
        <v>12</v>
      </c>
      <c r="H42" s="4"/>
      <c r="I42" s="4"/>
      <c r="J42" s="4"/>
      <c r="K42" s="4"/>
      <c r="L42" s="4"/>
      <c r="M42" s="4"/>
      <c r="N42" s="4"/>
      <c r="O42" s="6"/>
      <c r="P42" s="4"/>
      <c r="Q42" s="82">
        <f>IF(V42&lt;&gt;0,+RANK(V42,V$2:V$113,0),0)</f>
        <v>14</v>
      </c>
      <c r="R42" s="24">
        <f>D42</f>
        <v>1370</v>
      </c>
      <c r="S42" s="77"/>
      <c r="T42">
        <v>6</v>
      </c>
      <c r="V42" s="24">
        <f>R42</f>
        <v>1370</v>
      </c>
    </row>
    <row r="43" spans="1:22" ht="14.1" customHeight="1">
      <c r="A43" s="79" t="s">
        <v>11</v>
      </c>
      <c r="B43" s="39" t="s">
        <v>15</v>
      </c>
      <c r="C43" s="88" t="s">
        <v>0</v>
      </c>
      <c r="D43" s="25" t="s">
        <v>1</v>
      </c>
      <c r="E43" s="26"/>
      <c r="F43" s="36"/>
      <c r="G43" s="25" t="s">
        <v>8</v>
      </c>
      <c r="H43" s="26"/>
      <c r="I43" s="25" t="s">
        <v>2</v>
      </c>
      <c r="J43" s="26"/>
      <c r="K43" s="25" t="s">
        <v>3</v>
      </c>
      <c r="L43" s="26"/>
      <c r="M43" s="25" t="s">
        <v>4</v>
      </c>
      <c r="N43" s="27"/>
      <c r="O43" s="27"/>
      <c r="P43" s="26"/>
      <c r="Q43" s="21" t="s">
        <v>7</v>
      </c>
      <c r="R43" s="24">
        <f>D42</f>
        <v>1370</v>
      </c>
      <c r="S43" s="77"/>
      <c r="T43">
        <v>6</v>
      </c>
    </row>
    <row r="44" spans="1:22" ht="14.1" customHeight="1">
      <c r="A44" s="33"/>
      <c r="B44" s="107" t="s">
        <v>186</v>
      </c>
      <c r="C44" s="29"/>
      <c r="D44" s="23" t="s">
        <v>5</v>
      </c>
      <c r="E44" s="23" t="s">
        <v>6</v>
      </c>
      <c r="F44" s="37"/>
      <c r="G44" s="23" t="s">
        <v>5</v>
      </c>
      <c r="H44" s="23" t="s">
        <v>6</v>
      </c>
      <c r="I44" s="23" t="s">
        <v>5</v>
      </c>
      <c r="J44" s="23" t="s">
        <v>6</v>
      </c>
      <c r="K44" s="23" t="s">
        <v>5</v>
      </c>
      <c r="L44" s="23" t="s">
        <v>6</v>
      </c>
      <c r="M44" s="30" t="s">
        <v>5</v>
      </c>
      <c r="N44" s="31"/>
      <c r="O44" s="32"/>
      <c r="P44" s="23" t="s">
        <v>6</v>
      </c>
      <c r="Q44" s="22"/>
      <c r="R44" s="24">
        <f>D42</f>
        <v>1370</v>
      </c>
      <c r="S44" s="77"/>
      <c r="T44">
        <v>6</v>
      </c>
    </row>
    <row r="45" spans="1:22" ht="14.1" customHeight="1" thickBot="1">
      <c r="A45" s="10">
        <f>IF(Q45&lt;&gt;0,+RANK(Q45,Q$5:Q$113,0),0)</f>
        <v>65</v>
      </c>
      <c r="B45" s="104" t="s">
        <v>182</v>
      </c>
      <c r="C45" s="70"/>
      <c r="D45" s="99">
        <v>10.62</v>
      </c>
      <c r="E45" s="52">
        <f>IF(AND(D45&gt;0,D45&lt;11.3),INT(58.015*(11.5-D45)^1.81),0)</f>
        <v>46</v>
      </c>
      <c r="F45" s="52"/>
      <c r="G45" s="51"/>
      <c r="H45" s="52">
        <f>IF(G45&lt;&gt;0,INT(0.8465*((G45*100)-75)^1.42),0)</f>
        <v>0</v>
      </c>
      <c r="I45" s="51">
        <v>2.34</v>
      </c>
      <c r="J45" s="52">
        <f>IF(I45&lt;&gt;0,INT(0.14354*((I45*100)-220)^1.4),0)</f>
        <v>5</v>
      </c>
      <c r="K45" s="51">
        <v>20.83</v>
      </c>
      <c r="L45" s="52">
        <f>IF(AND(K45&gt;10.15,K45&lt;&gt;"N"),INT(5.33*(K45-10)^1.1),0)</f>
        <v>73</v>
      </c>
      <c r="M45" s="78">
        <v>4</v>
      </c>
      <c r="N45" s="54" t="s">
        <v>13</v>
      </c>
      <c r="O45" s="55">
        <v>49.31</v>
      </c>
      <c r="P45" s="52">
        <f>IF(AND(235&gt;M45*60+O45,M45&gt;0),INT(0.13279*(235-(M45*60+O45))^1.85),0)</f>
        <v>0</v>
      </c>
      <c r="Q45" s="19">
        <f>SUM(E45,H45,J45,L45,P45,)</f>
        <v>124</v>
      </c>
      <c r="R45" s="24">
        <f>D42</f>
        <v>1370</v>
      </c>
      <c r="S45" s="77">
        <f>B42</f>
        <v>0</v>
      </c>
      <c r="T45" s="58">
        <v>6</v>
      </c>
      <c r="U45" s="58">
        <v>26</v>
      </c>
    </row>
    <row r="46" spans="1:22" ht="14.1" customHeight="1" thickBot="1">
      <c r="A46" s="10">
        <f>IF(Q46&lt;&gt;0,+RANK(Q46,Q$5:Q$113,0),0)</f>
        <v>66</v>
      </c>
      <c r="B46" s="105" t="s">
        <v>183</v>
      </c>
      <c r="C46" s="70"/>
      <c r="D46" s="99">
        <v>11.01</v>
      </c>
      <c r="E46" s="52">
        <f t="shared" ref="E46:E49" si="5">IF(AND(D46&gt;0,D46&lt;11.3),INT(58.015*(11.5-D46)^1.81),0)</f>
        <v>15</v>
      </c>
      <c r="F46" s="52"/>
      <c r="G46" s="51">
        <v>0</v>
      </c>
      <c r="H46" s="52">
        <f>IF(G46&lt;&gt;0,INT(0.8465*((G46*100)-75)^1.42),0)</f>
        <v>0</v>
      </c>
      <c r="I46" s="51"/>
      <c r="J46" s="52">
        <f>IF(I46&lt;&gt;0,INT(0.14354*((I46*100)-220)^1.4),0)</f>
        <v>0</v>
      </c>
      <c r="K46" s="51">
        <v>25.22</v>
      </c>
      <c r="L46" s="52">
        <f>IF(AND(K46&gt;10.15,K46&lt;&gt;"N"),INT(5.33*(K46-10)^1.1),0)</f>
        <v>106</v>
      </c>
      <c r="M46" s="53">
        <v>4</v>
      </c>
      <c r="N46" s="54" t="s">
        <v>13</v>
      </c>
      <c r="O46" s="55">
        <v>12.3</v>
      </c>
      <c r="P46" s="52">
        <f>IF(AND(235&gt;M46*60+O46,M46&gt;0),INT(0.13279*(235-(M46*60+O46))^1.85),0)</f>
        <v>0</v>
      </c>
      <c r="Q46" s="19">
        <f>SUM(E46,H46,J46,L46,P46,)</f>
        <v>121</v>
      </c>
      <c r="R46" s="24">
        <f>D42</f>
        <v>1370</v>
      </c>
      <c r="S46" s="77">
        <f>B42</f>
        <v>0</v>
      </c>
      <c r="T46" s="58">
        <v>6</v>
      </c>
      <c r="U46" s="58">
        <v>27</v>
      </c>
    </row>
    <row r="47" spans="1:22" ht="14.1" customHeight="1" thickBot="1">
      <c r="A47" s="10">
        <f>IF(Q47&lt;&gt;0,+RANK(Q47,Q$5:Q$113,0),0)</f>
        <v>14</v>
      </c>
      <c r="B47" s="105" t="s">
        <v>184</v>
      </c>
      <c r="C47" s="70"/>
      <c r="D47" s="99">
        <v>9.43</v>
      </c>
      <c r="E47" s="52">
        <f t="shared" si="5"/>
        <v>216</v>
      </c>
      <c r="F47" s="52"/>
      <c r="G47" s="51">
        <v>1.34</v>
      </c>
      <c r="H47" s="52">
        <f>IF(G47&lt;&gt;0,INT(0.8465*((G47*100)-75)^1.42),0)</f>
        <v>276</v>
      </c>
      <c r="I47" s="51"/>
      <c r="J47" s="52">
        <f>IF(I47&lt;&gt;0,INT(0.14354*((I47*100)-220)^1.4),0)</f>
        <v>0</v>
      </c>
      <c r="K47" s="51">
        <v>34.700000000000003</v>
      </c>
      <c r="L47" s="52">
        <f>IF(AND(K47&gt;10.15,K47&lt;&gt;"N"),INT(5.33*(K47-10)^1.1),0)</f>
        <v>181</v>
      </c>
      <c r="M47" s="53">
        <v>3</v>
      </c>
      <c r="N47" s="54" t="s">
        <v>13</v>
      </c>
      <c r="O47" s="55">
        <v>6.2</v>
      </c>
      <c r="P47" s="52">
        <f>IF(AND(235&gt;M47*60+O47,M47&gt;0),INT(0.13279*(235-(M47*60+O47))^1.85),0)</f>
        <v>176</v>
      </c>
      <c r="Q47" s="19">
        <f>SUM(E47,H47,J47,L47,P47,)</f>
        <v>849</v>
      </c>
      <c r="R47" s="24">
        <f>D42</f>
        <v>1370</v>
      </c>
      <c r="S47" s="77">
        <f>B42</f>
        <v>0</v>
      </c>
      <c r="T47" s="58">
        <v>6</v>
      </c>
      <c r="U47" s="58">
        <v>28</v>
      </c>
    </row>
    <row r="48" spans="1:22" ht="14.1" customHeight="1">
      <c r="A48" s="10">
        <f>IF(Q48&lt;&gt;0,+RANK(Q48,Q$5:Q$113,0),0)</f>
        <v>57</v>
      </c>
      <c r="B48" s="105" t="s">
        <v>185</v>
      </c>
      <c r="C48" s="70"/>
      <c r="D48" s="99">
        <v>10.19</v>
      </c>
      <c r="E48" s="52">
        <f t="shared" si="5"/>
        <v>94</v>
      </c>
      <c r="F48" s="52"/>
      <c r="G48" s="51"/>
      <c r="H48" s="52">
        <f>IF(G48&lt;&gt;0,INT(0.8465*((G48*100)-75)^1.42),0)</f>
        <v>0</v>
      </c>
      <c r="I48" s="51">
        <v>3.09</v>
      </c>
      <c r="J48" s="52">
        <f>IF(I48&lt;&gt;0,INT(0.14354*((I48*100)-220)^1.4),0)</f>
        <v>76</v>
      </c>
      <c r="K48" s="51">
        <v>25.28</v>
      </c>
      <c r="L48" s="52">
        <f>IF(AND(K48&gt;10.15,K48&lt;&gt;"N"),INT(5.33*(K48-10)^1.1),0)</f>
        <v>106</v>
      </c>
      <c r="M48" s="53">
        <v>4</v>
      </c>
      <c r="N48" s="54" t="s">
        <v>13</v>
      </c>
      <c r="O48" s="55">
        <v>21.26</v>
      </c>
      <c r="P48" s="52">
        <f>IF(AND(235&gt;M48*60+O48,M48&gt;0),INT(0.13279*(235-(M48*60+O48))^1.85),0)</f>
        <v>0</v>
      </c>
      <c r="Q48" s="19">
        <f>SUM(E48,H48,J48,L48,P48,)</f>
        <v>276</v>
      </c>
      <c r="R48" s="24">
        <f>D42</f>
        <v>1370</v>
      </c>
      <c r="S48" s="77">
        <f>B42</f>
        <v>0</v>
      </c>
      <c r="T48" s="58">
        <v>6</v>
      </c>
      <c r="U48" s="58">
        <v>29</v>
      </c>
    </row>
    <row r="49" spans="1:22" ht="14.1" customHeight="1" thickBot="1">
      <c r="A49" s="11">
        <f>IF(Q49&lt;&gt;0,+RANK(Q49,Q$5:Q$113,0),0)</f>
        <v>0</v>
      </c>
      <c r="B49" s="18"/>
      <c r="C49" s="71"/>
      <c r="D49" s="100"/>
      <c r="E49" s="62">
        <f t="shared" si="5"/>
        <v>0</v>
      </c>
      <c r="F49" s="62"/>
      <c r="G49" s="61"/>
      <c r="H49" s="62">
        <f>IF(G49&lt;&gt;0,INT(0.8465*((G49*100)-75)^1.42),0)</f>
        <v>0</v>
      </c>
      <c r="I49" s="61"/>
      <c r="J49" s="62">
        <f>IF(I49&lt;&gt;0,INT(0.14354*((I49*100)-220)^1.4),0)</f>
        <v>0</v>
      </c>
      <c r="K49" s="61"/>
      <c r="L49" s="62">
        <f>IF(AND(K49&gt;10.15,K49&lt;&gt;"N"),INT(5.33*(K49-10)^1.1),0)</f>
        <v>0</v>
      </c>
      <c r="M49" s="63"/>
      <c r="N49" s="64" t="s">
        <v>13</v>
      </c>
      <c r="O49" s="65"/>
      <c r="P49" s="62">
        <f>IF(AND(235&gt;M49*60+O49,M49&gt;0),INT(0.13279*(235-(M49*60+O49))^1.85),0)</f>
        <v>0</v>
      </c>
      <c r="Q49" s="20">
        <f>SUM(E49,H49,J49,L49,P49,)</f>
        <v>0</v>
      </c>
      <c r="R49" s="24">
        <f>D42</f>
        <v>1370</v>
      </c>
      <c r="S49" s="77">
        <f>B42</f>
        <v>0</v>
      </c>
      <c r="T49" s="58">
        <v>6</v>
      </c>
      <c r="U49" s="58">
        <v>30</v>
      </c>
    </row>
    <row r="50" spans="1:22" ht="14.1" customHeight="1" thickBot="1">
      <c r="A50" s="15" t="s">
        <v>16</v>
      </c>
      <c r="B50" s="16"/>
      <c r="C50" s="9"/>
      <c r="D50" s="13">
        <f>LARGE(Q53:Q57,1)+LARGE(Q53:Q57,2)+LARGE(Q53:Q57,3)+LARGE(Q53:Q57,4)</f>
        <v>2808</v>
      </c>
      <c r="E50" s="14"/>
      <c r="F50" s="41"/>
      <c r="G50" s="5" t="s">
        <v>12</v>
      </c>
      <c r="H50" s="4"/>
      <c r="I50" s="4"/>
      <c r="J50" s="4"/>
      <c r="K50" s="4"/>
      <c r="L50" s="4"/>
      <c r="M50" s="4"/>
      <c r="N50" s="4"/>
      <c r="O50" s="6"/>
      <c r="P50" s="4"/>
      <c r="Q50" s="82">
        <v>0</v>
      </c>
      <c r="R50" s="24">
        <f>D50</f>
        <v>2808</v>
      </c>
      <c r="S50" s="77"/>
      <c r="T50">
        <v>7</v>
      </c>
      <c r="V50" s="24">
        <f>R50</f>
        <v>2808</v>
      </c>
    </row>
    <row r="51" spans="1:22" ht="14.1" customHeight="1">
      <c r="A51" s="79" t="s">
        <v>11</v>
      </c>
      <c r="B51" s="39" t="s">
        <v>15</v>
      </c>
      <c r="C51" s="88" t="s">
        <v>0</v>
      </c>
      <c r="D51" s="25" t="s">
        <v>1</v>
      </c>
      <c r="E51" s="26"/>
      <c r="F51" s="36"/>
      <c r="G51" s="25" t="s">
        <v>8</v>
      </c>
      <c r="H51" s="26"/>
      <c r="I51" s="25" t="s">
        <v>2</v>
      </c>
      <c r="J51" s="26"/>
      <c r="K51" s="25" t="s">
        <v>3</v>
      </c>
      <c r="L51" s="26"/>
      <c r="M51" s="25" t="s">
        <v>4</v>
      </c>
      <c r="N51" s="27"/>
      <c r="O51" s="27"/>
      <c r="P51" s="26"/>
      <c r="Q51" s="21" t="s">
        <v>7</v>
      </c>
      <c r="R51" s="24">
        <f>D50</f>
        <v>2808</v>
      </c>
      <c r="S51" s="77"/>
      <c r="T51">
        <v>7</v>
      </c>
    </row>
    <row r="52" spans="1:22" ht="14.1" customHeight="1">
      <c r="A52" s="33"/>
      <c r="B52" s="108" t="s">
        <v>57</v>
      </c>
      <c r="C52" s="29"/>
      <c r="D52" s="23" t="s">
        <v>5</v>
      </c>
      <c r="E52" s="23" t="s">
        <v>6</v>
      </c>
      <c r="F52" s="37"/>
      <c r="G52" s="23" t="s">
        <v>5</v>
      </c>
      <c r="H52" s="23" t="s">
        <v>6</v>
      </c>
      <c r="I52" s="23" t="s">
        <v>5</v>
      </c>
      <c r="J52" s="23" t="s">
        <v>6</v>
      </c>
      <c r="K52" s="23" t="s">
        <v>5</v>
      </c>
      <c r="L52" s="23" t="s">
        <v>6</v>
      </c>
      <c r="M52" s="30" t="s">
        <v>5</v>
      </c>
      <c r="N52" s="31"/>
      <c r="O52" s="32"/>
      <c r="P52" s="23" t="s">
        <v>6</v>
      </c>
      <c r="Q52" s="22"/>
      <c r="R52" s="24">
        <f>D50</f>
        <v>2808</v>
      </c>
      <c r="S52" s="77"/>
      <c r="T52">
        <v>7</v>
      </c>
    </row>
    <row r="53" spans="1:22" ht="14.1" customHeight="1" thickBot="1">
      <c r="A53" s="10">
        <f>IF(Q53&lt;&gt;0,+RANK(Q53,Q$5:Q$113,0),0)</f>
        <v>4</v>
      </c>
      <c r="B53" s="104" t="s">
        <v>187</v>
      </c>
      <c r="C53" s="70"/>
      <c r="D53" s="99">
        <v>9.49</v>
      </c>
      <c r="E53" s="52">
        <f>IF(AND(D53&gt;0,D53&lt;11.3),INT(58.015*(11.5-D53)^1.81),0)</f>
        <v>205</v>
      </c>
      <c r="F53" s="52"/>
      <c r="G53" s="51">
        <v>1.34</v>
      </c>
      <c r="H53" s="52">
        <f>IF(G53&lt;&gt;0,INT(0.8465*((G53*100)-75)^1.42),0)</f>
        <v>276</v>
      </c>
      <c r="I53" s="51"/>
      <c r="J53" s="52">
        <f>IF(I53&lt;&gt;0,INT(0.14354*((I53*100)-220)^1.4),0)</f>
        <v>0</v>
      </c>
      <c r="K53" s="51">
        <v>56.16</v>
      </c>
      <c r="L53" s="52">
        <f>IF(AND(K53&gt;10.15,K53&lt;&gt;"N"),INT(5.33*(K53-10)^1.1),0)</f>
        <v>360</v>
      </c>
      <c r="M53" s="78">
        <v>3</v>
      </c>
      <c r="N53" s="54" t="s">
        <v>13</v>
      </c>
      <c r="O53" s="55">
        <v>5.89</v>
      </c>
      <c r="P53" s="52">
        <f>IF(AND(235&gt;M53*60+O53,M53&gt;0),INT(0.13279*(235-(M53*60+O53))^1.85),0)</f>
        <v>178</v>
      </c>
      <c r="Q53" s="19">
        <f>SUM(E53,H53,J53,L53,P53,)</f>
        <v>1019</v>
      </c>
      <c r="R53" s="24">
        <f>D50</f>
        <v>2808</v>
      </c>
      <c r="S53" s="77">
        <f>B50</f>
        <v>0</v>
      </c>
      <c r="T53" s="58">
        <v>7</v>
      </c>
      <c r="U53" s="58">
        <v>31</v>
      </c>
    </row>
    <row r="54" spans="1:22" ht="14.1" customHeight="1" thickBot="1">
      <c r="A54" s="10">
        <f>IF(Q54&lt;&gt;0,+RANK(Q54,Q$5:Q$113,0),0)</f>
        <v>47</v>
      </c>
      <c r="B54" s="105" t="s">
        <v>188</v>
      </c>
      <c r="C54" s="70"/>
      <c r="D54" s="99">
        <v>9.85</v>
      </c>
      <c r="E54" s="52">
        <f t="shared" ref="E54:E57" si="6">IF(AND(D54&gt;0,D54&lt;11.3),INT(58.015*(11.5-D54)^1.81),0)</f>
        <v>143</v>
      </c>
      <c r="F54" s="52"/>
      <c r="G54" s="51"/>
      <c r="H54" s="52">
        <f>IF(G54&lt;&gt;0,INT(0.8465*((G54*100)-75)^1.42),0)</f>
        <v>0</v>
      </c>
      <c r="I54" s="51">
        <v>2.91</v>
      </c>
      <c r="J54" s="52">
        <f>IF(I54&lt;&gt;0,INT(0.14354*((I54*100)-220)^1.4),0)</f>
        <v>56</v>
      </c>
      <c r="K54" s="51">
        <v>30.42</v>
      </c>
      <c r="L54" s="52">
        <f>IF(AND(K54&gt;10.15,K54&lt;&gt;"N"),INT(5.33*(K54-10)^1.1),0)</f>
        <v>147</v>
      </c>
      <c r="M54" s="53">
        <v>3</v>
      </c>
      <c r="N54" s="54" t="s">
        <v>13</v>
      </c>
      <c r="O54" s="55">
        <v>21.67</v>
      </c>
      <c r="P54" s="52">
        <f>IF(AND(235&gt;M54*60+O54,M54&gt;0),INT(0.13279*(235-(M54*60+O54))^1.85),0)</f>
        <v>87</v>
      </c>
      <c r="Q54" s="19">
        <f>SUM(E54,H54,J54,L54,P54,)</f>
        <v>433</v>
      </c>
      <c r="R54" s="24">
        <f>D50</f>
        <v>2808</v>
      </c>
      <c r="S54" s="77">
        <f>B50</f>
        <v>0</v>
      </c>
      <c r="T54" s="58">
        <v>7</v>
      </c>
      <c r="U54" s="58">
        <v>32</v>
      </c>
    </row>
    <row r="55" spans="1:22" ht="14.1" customHeight="1" thickBot="1">
      <c r="A55" s="10">
        <f>IF(Q55&lt;&gt;0,+RANK(Q55,Q$5:Q$113,0),0)</f>
        <v>3</v>
      </c>
      <c r="B55" s="105" t="s">
        <v>189</v>
      </c>
      <c r="C55" s="70"/>
      <c r="D55" s="99">
        <v>9.58</v>
      </c>
      <c r="E55" s="52">
        <f t="shared" si="6"/>
        <v>188</v>
      </c>
      <c r="F55" s="52"/>
      <c r="G55" s="51">
        <v>1.42</v>
      </c>
      <c r="H55" s="52">
        <f>IF(G55&lt;&gt;0,INT(0.8465*((G55*100)-75)^1.42),0)</f>
        <v>331</v>
      </c>
      <c r="I55" s="51"/>
      <c r="J55" s="52">
        <f>IF(I55&lt;&gt;0,INT(0.14354*((I55*100)-220)^1.4),0)</f>
        <v>0</v>
      </c>
      <c r="K55" s="51">
        <v>45.53</v>
      </c>
      <c r="L55" s="52">
        <f>IF(AND(K55&gt;10.15,K55&lt;&gt;"N"),INT(5.33*(K55-10)^1.1),0)</f>
        <v>270</v>
      </c>
      <c r="M55" s="53">
        <v>2</v>
      </c>
      <c r="N55" s="54" t="s">
        <v>13</v>
      </c>
      <c r="O55" s="55">
        <v>57.51</v>
      </c>
      <c r="P55" s="52">
        <f>IF(AND(235&gt;M55*60+O55,M55&gt;0),INT(0.13279*(235-(M55*60+O55))^1.85),0)</f>
        <v>239</v>
      </c>
      <c r="Q55" s="19">
        <f>SUM(E55,H55,J55,L55,P55,)</f>
        <v>1028</v>
      </c>
      <c r="R55" s="24">
        <f>D50</f>
        <v>2808</v>
      </c>
      <c r="S55" s="77">
        <f>B50</f>
        <v>0</v>
      </c>
      <c r="T55" s="58">
        <v>7</v>
      </c>
      <c r="U55" s="58">
        <v>33</v>
      </c>
    </row>
    <row r="56" spans="1:22" ht="14.1" customHeight="1" thickBot="1">
      <c r="A56" s="10">
        <f>IF(Q56&lt;&gt;0,+RANK(Q56,Q$5:Q$113,0),0)</f>
        <v>54</v>
      </c>
      <c r="B56" s="105" t="s">
        <v>190</v>
      </c>
      <c r="C56" s="70"/>
      <c r="D56" s="99">
        <v>10.5</v>
      </c>
      <c r="E56" s="52">
        <f t="shared" si="6"/>
        <v>58</v>
      </c>
      <c r="F56" s="52"/>
      <c r="G56" s="51"/>
      <c r="H56" s="52">
        <f>IF(G56&lt;&gt;0,INT(0.8465*((G56*100)-75)^1.42),0)</f>
        <v>0</v>
      </c>
      <c r="I56" s="51">
        <v>2.67</v>
      </c>
      <c r="J56" s="52">
        <f>IF(I56&lt;&gt;0,INT(0.14354*((I56*100)-220)^1.4),0)</f>
        <v>31</v>
      </c>
      <c r="K56" s="51">
        <v>31.72</v>
      </c>
      <c r="L56" s="52">
        <f>IF(AND(K56&gt;10.15,K56&lt;&gt;"N"),INT(5.33*(K56-10)^1.1),0)</f>
        <v>157</v>
      </c>
      <c r="M56" s="53">
        <v>3</v>
      </c>
      <c r="N56" s="54" t="s">
        <v>13</v>
      </c>
      <c r="O56" s="55">
        <v>22.73</v>
      </c>
      <c r="P56" s="52">
        <f>IF(AND(235&gt;M56*60+O56,M56&gt;0),INT(0.13279*(235-(M56*60+O56))^1.85),0)</f>
        <v>82</v>
      </c>
      <c r="Q56" s="19">
        <f>SUM(E56,H56,J56,L56,P56,)</f>
        <v>328</v>
      </c>
      <c r="R56" s="24">
        <f>D50</f>
        <v>2808</v>
      </c>
      <c r="S56" s="77">
        <f>B50</f>
        <v>0</v>
      </c>
      <c r="T56" s="58">
        <v>7</v>
      </c>
      <c r="U56" s="58">
        <v>34</v>
      </c>
    </row>
    <row r="57" spans="1:22" ht="14.1" customHeight="1" thickBot="1">
      <c r="A57" s="11">
        <f>IF(Q57&lt;&gt;0,+RANK(Q57,Q$5:Q$113,0),0)</f>
        <v>55</v>
      </c>
      <c r="B57" s="106" t="s">
        <v>191</v>
      </c>
      <c r="C57" s="71"/>
      <c r="D57" s="100">
        <v>10.61</v>
      </c>
      <c r="E57" s="62">
        <f t="shared" si="6"/>
        <v>46</v>
      </c>
      <c r="F57" s="62"/>
      <c r="G57" s="61"/>
      <c r="H57" s="62">
        <f>IF(G57&lt;&gt;0,INT(0.8465*((G57*100)-75)^1.42),0)</f>
        <v>0</v>
      </c>
      <c r="I57" s="61">
        <v>2.92</v>
      </c>
      <c r="J57" s="62">
        <f>IF(I57&lt;&gt;0,INT(0.14354*((I57*100)-220)^1.4),0)</f>
        <v>57</v>
      </c>
      <c r="K57" s="61">
        <v>34.270000000000003</v>
      </c>
      <c r="L57" s="62">
        <f>IF(AND(K57&gt;10.15,K57&lt;&gt;"N"),INT(5.33*(K57-10)^1.1),0)</f>
        <v>177</v>
      </c>
      <c r="M57" s="63">
        <v>3</v>
      </c>
      <c r="N57" s="64" t="s">
        <v>13</v>
      </c>
      <c r="O57" s="65">
        <v>34.159999999999997</v>
      </c>
      <c r="P57" s="62">
        <f>IF(AND(235&gt;M57*60+O57,M57&gt;0),INT(0.13279*(235-(M57*60+O57))^1.85),0)</f>
        <v>36</v>
      </c>
      <c r="Q57" s="20">
        <f>SUM(E57,H57,J57,L57,P57,)</f>
        <v>316</v>
      </c>
      <c r="R57" s="24">
        <f>D50</f>
        <v>2808</v>
      </c>
      <c r="S57" s="77">
        <f>B50</f>
        <v>0</v>
      </c>
      <c r="T57" s="58">
        <v>7</v>
      </c>
      <c r="U57" s="58">
        <v>35</v>
      </c>
    </row>
    <row r="58" spans="1:22" ht="14.1" customHeight="1" thickBot="1">
      <c r="A58" s="15" t="s">
        <v>16</v>
      </c>
      <c r="B58" s="16"/>
      <c r="C58" s="9"/>
      <c r="D58" s="13">
        <f>LARGE(Q61:Q65,1)+LARGE(Q61:Q65,2)+LARGE(Q61:Q65,3)+LARGE(Q61:Q65,4)</f>
        <v>3182</v>
      </c>
      <c r="E58" s="14"/>
      <c r="F58" s="41"/>
      <c r="G58" s="5" t="s">
        <v>12</v>
      </c>
      <c r="H58" s="4"/>
      <c r="I58" s="4"/>
      <c r="J58" s="4"/>
      <c r="K58" s="4"/>
      <c r="L58" s="4"/>
      <c r="M58" s="4"/>
      <c r="N58" s="4"/>
      <c r="O58" s="6"/>
      <c r="P58" s="4"/>
      <c r="Q58" s="82">
        <v>0</v>
      </c>
      <c r="R58" s="24">
        <f>D58</f>
        <v>3182</v>
      </c>
      <c r="S58" s="77"/>
      <c r="T58">
        <v>8</v>
      </c>
      <c r="V58" s="24">
        <f>R58</f>
        <v>3182</v>
      </c>
    </row>
    <row r="59" spans="1:22" ht="14.1" customHeight="1">
      <c r="A59" s="79" t="s">
        <v>11</v>
      </c>
      <c r="B59" s="39" t="s">
        <v>15</v>
      </c>
      <c r="C59" s="88" t="s">
        <v>0</v>
      </c>
      <c r="D59" s="25" t="s">
        <v>1</v>
      </c>
      <c r="E59" s="26"/>
      <c r="F59" s="36"/>
      <c r="G59" s="25" t="s">
        <v>8</v>
      </c>
      <c r="H59" s="26"/>
      <c r="I59" s="25" t="s">
        <v>2</v>
      </c>
      <c r="J59" s="26"/>
      <c r="K59" s="25" t="s">
        <v>3</v>
      </c>
      <c r="L59" s="26"/>
      <c r="M59" s="25" t="s">
        <v>4</v>
      </c>
      <c r="N59" s="27"/>
      <c r="O59" s="27"/>
      <c r="P59" s="26"/>
      <c r="Q59" s="21" t="s">
        <v>7</v>
      </c>
      <c r="R59" s="24">
        <f>D58</f>
        <v>3182</v>
      </c>
      <c r="S59" s="77"/>
      <c r="T59">
        <v>8</v>
      </c>
    </row>
    <row r="60" spans="1:22" ht="14.1" customHeight="1">
      <c r="A60" s="33"/>
      <c r="B60" s="108" t="s">
        <v>63</v>
      </c>
      <c r="C60" s="29"/>
      <c r="D60" s="23" t="s">
        <v>5</v>
      </c>
      <c r="E60" s="23" t="s">
        <v>6</v>
      </c>
      <c r="F60" s="37"/>
      <c r="G60" s="23" t="s">
        <v>5</v>
      </c>
      <c r="H60" s="23" t="s">
        <v>6</v>
      </c>
      <c r="I60" s="23" t="s">
        <v>5</v>
      </c>
      <c r="J60" s="23" t="s">
        <v>6</v>
      </c>
      <c r="K60" s="23" t="s">
        <v>5</v>
      </c>
      <c r="L60" s="23" t="s">
        <v>6</v>
      </c>
      <c r="M60" s="30" t="s">
        <v>5</v>
      </c>
      <c r="N60" s="31"/>
      <c r="O60" s="32"/>
      <c r="P60" s="23" t="s">
        <v>6</v>
      </c>
      <c r="Q60" s="22"/>
      <c r="R60" s="24">
        <f>D58</f>
        <v>3182</v>
      </c>
      <c r="S60" s="77"/>
      <c r="T60">
        <v>8</v>
      </c>
    </row>
    <row r="61" spans="1:22" ht="14.1" customHeight="1" thickBot="1">
      <c r="A61" s="10">
        <f>IF(Q61&lt;&gt;0,+RANK(Q61,Q$5:Q$113,0),0)</f>
        <v>6</v>
      </c>
      <c r="B61" s="104" t="s">
        <v>192</v>
      </c>
      <c r="C61" s="70"/>
      <c r="D61" s="99">
        <v>8.67</v>
      </c>
      <c r="E61" s="52">
        <f>IF(AND(D61&gt;0,D61&lt;11.3),INT(58.015*(11.5-D61)^1.81),0)</f>
        <v>381</v>
      </c>
      <c r="F61" s="52"/>
      <c r="G61" s="51"/>
      <c r="H61" s="52">
        <f>IF(G61&lt;&gt;0,INT(0.8465*((G61*100)-75)^1.42),0)</f>
        <v>0</v>
      </c>
      <c r="I61" s="51">
        <v>3.91</v>
      </c>
      <c r="J61" s="52">
        <f>IF(I61&lt;&gt;0,INT(0.14354*((I61*100)-220)^1.4),0)</f>
        <v>191</v>
      </c>
      <c r="K61" s="51">
        <v>41.05</v>
      </c>
      <c r="L61" s="52">
        <f>IF(AND(K61&gt;10.15,K61&lt;&gt;"N"),INT(5.33*(K61-10)^1.1),0)</f>
        <v>233</v>
      </c>
      <c r="M61" s="78">
        <v>3</v>
      </c>
      <c r="N61" s="54" t="s">
        <v>13</v>
      </c>
      <c r="O61" s="55">
        <v>4.9000000000000004</v>
      </c>
      <c r="P61" s="52">
        <f>IF(AND(235&gt;M61*60+O61,M61&gt;0),INT(0.13279*(235-(M61*60+O61))^1.85),0)</f>
        <v>185</v>
      </c>
      <c r="Q61" s="19">
        <f>SUM(E61,H61,J61,L61,P61,)</f>
        <v>990</v>
      </c>
      <c r="R61" s="24">
        <f>D58</f>
        <v>3182</v>
      </c>
      <c r="S61" s="77">
        <f>B58</f>
        <v>0</v>
      </c>
      <c r="T61" s="58">
        <v>8</v>
      </c>
      <c r="U61" s="58">
        <v>36</v>
      </c>
    </row>
    <row r="62" spans="1:22" ht="14.1" customHeight="1" thickBot="1">
      <c r="A62" s="10">
        <f>IF(Q62&lt;&gt;0,+RANK(Q62,Q$5:Q$113,0),0)</f>
        <v>32</v>
      </c>
      <c r="B62" s="105" t="s">
        <v>193</v>
      </c>
      <c r="C62" s="70"/>
      <c r="D62" s="99">
        <v>9.51</v>
      </c>
      <c r="E62" s="52">
        <f t="shared" ref="E62:E65" si="7">IF(AND(D62&gt;0,D62&lt;11.3),INT(58.015*(11.5-D62)^1.81),0)</f>
        <v>201</v>
      </c>
      <c r="F62" s="52"/>
      <c r="G62" s="51"/>
      <c r="H62" s="52">
        <f>IF(G62&lt;&gt;0,INT(0.8465*((G62*100)-75)^1.42),0)</f>
        <v>0</v>
      </c>
      <c r="I62" s="51">
        <v>3.37</v>
      </c>
      <c r="J62" s="52">
        <f>IF(I62&lt;&gt;0,INT(0.14354*((I62*100)-220)^1.4),0)</f>
        <v>112</v>
      </c>
      <c r="K62" s="51">
        <v>40.25</v>
      </c>
      <c r="L62" s="52">
        <f>IF(AND(K62&gt;10.15,K62&lt;&gt;"N"),INT(5.33*(K62-10)^1.1),0)</f>
        <v>226</v>
      </c>
      <c r="M62" s="53">
        <v>3</v>
      </c>
      <c r="N62" s="54" t="s">
        <v>13</v>
      </c>
      <c r="O62" s="55">
        <v>10.09</v>
      </c>
      <c r="P62" s="52">
        <f>IF(AND(235&gt;M62*60+O62,M62&gt;0),INT(0.13279*(235-(M62*60+O62))^1.85),0)</f>
        <v>151</v>
      </c>
      <c r="Q62" s="19">
        <f>SUM(E62,H62,J62,L62,P62,)</f>
        <v>690</v>
      </c>
      <c r="R62" s="24">
        <f>D58</f>
        <v>3182</v>
      </c>
      <c r="S62" s="77">
        <f>B58</f>
        <v>0</v>
      </c>
      <c r="T62" s="58">
        <v>8</v>
      </c>
      <c r="U62" s="58">
        <v>37</v>
      </c>
    </row>
    <row r="63" spans="1:22" ht="14.1" customHeight="1" thickBot="1">
      <c r="A63" s="10">
        <f>IF(Q63&lt;&gt;0,+RANK(Q63,Q$5:Q$113,0),0)</f>
        <v>9</v>
      </c>
      <c r="B63" s="105" t="s">
        <v>194</v>
      </c>
      <c r="C63" s="70"/>
      <c r="D63" s="99">
        <v>9.42</v>
      </c>
      <c r="E63" s="52">
        <f t="shared" si="7"/>
        <v>218</v>
      </c>
      <c r="F63" s="52"/>
      <c r="G63" s="51">
        <v>1.26</v>
      </c>
      <c r="H63" s="52">
        <f>IF(G63&lt;&gt;0,INT(0.8465*((G63*100)-75)^1.42),0)</f>
        <v>225</v>
      </c>
      <c r="I63" s="51"/>
      <c r="J63" s="52">
        <f>IF(I63&lt;&gt;0,INT(0.14354*((I63*100)-220)^1.4),0)</f>
        <v>0</v>
      </c>
      <c r="K63" s="51">
        <v>42.16</v>
      </c>
      <c r="L63" s="52">
        <f>IF(AND(K63&gt;10.15,K63&lt;&gt;"N"),INT(5.33*(K63-10)^1.1),0)</f>
        <v>242</v>
      </c>
      <c r="M63" s="53">
        <v>3</v>
      </c>
      <c r="N63" s="54" t="s">
        <v>13</v>
      </c>
      <c r="O63" s="55">
        <v>1.77</v>
      </c>
      <c r="P63" s="52">
        <f>IF(AND(235&gt;M63*60+O63,M63&gt;0),INT(0.13279*(235-(M63*60+O63))^1.85),0)</f>
        <v>207</v>
      </c>
      <c r="Q63" s="19">
        <f>SUM(E63,H63,J63,L63,P63,)</f>
        <v>892</v>
      </c>
      <c r="R63" s="24">
        <f>D58</f>
        <v>3182</v>
      </c>
      <c r="S63" s="77">
        <f>B58</f>
        <v>0</v>
      </c>
      <c r="T63" s="58">
        <v>8</v>
      </c>
      <c r="U63" s="58">
        <v>38</v>
      </c>
    </row>
    <row r="64" spans="1:22" ht="14.1" customHeight="1" thickBot="1">
      <c r="A64" s="10">
        <f>IF(Q64&lt;&gt;0,+RANK(Q64,Q$5:Q$113,0),0)</f>
        <v>49</v>
      </c>
      <c r="B64" s="105" t="s">
        <v>195</v>
      </c>
      <c r="C64" s="70"/>
      <c r="D64" s="99">
        <v>10.7</v>
      </c>
      <c r="E64" s="52">
        <f t="shared" si="7"/>
        <v>38</v>
      </c>
      <c r="F64" s="52"/>
      <c r="G64" s="51">
        <v>1.1000000000000001</v>
      </c>
      <c r="H64" s="52">
        <f>IF(G64&lt;&gt;0,INT(0.8465*((G64*100)-75)^1.42),0)</f>
        <v>131</v>
      </c>
      <c r="I64" s="51"/>
      <c r="J64" s="52">
        <f>IF(I64&lt;&gt;0,INT(0.14354*((I64*100)-220)^1.4),0)</f>
        <v>0</v>
      </c>
      <c r="K64" s="51">
        <v>36.700000000000003</v>
      </c>
      <c r="L64" s="52">
        <f>IF(AND(K64&gt;10.15,K64&lt;&gt;"N"),INT(5.33*(K64-10)^1.1),0)</f>
        <v>197</v>
      </c>
      <c r="M64" s="53">
        <v>3</v>
      </c>
      <c r="N64" s="54" t="s">
        <v>13</v>
      </c>
      <c r="O64" s="55">
        <v>39.56</v>
      </c>
      <c r="P64" s="52">
        <f>IF(AND(235&gt;M64*60+O64,M64&gt;0),INT(0.13279*(235-(M64*60+O64))^1.85),0)</f>
        <v>20</v>
      </c>
      <c r="Q64" s="19">
        <f>SUM(E64,H64,J64,L64,P64,)</f>
        <v>386</v>
      </c>
      <c r="R64" s="24">
        <f>D58</f>
        <v>3182</v>
      </c>
      <c r="S64" s="77">
        <f>B58</f>
        <v>0</v>
      </c>
      <c r="T64" s="58">
        <v>8</v>
      </c>
      <c r="U64" s="58">
        <v>39</v>
      </c>
    </row>
    <row r="65" spans="1:22" ht="14.1" customHeight="1" thickBot="1">
      <c r="A65" s="11">
        <f>IF(Q65&lt;&gt;0,+RANK(Q65,Q$5:Q$113,0),0)</f>
        <v>39</v>
      </c>
      <c r="B65" s="106" t="s">
        <v>196</v>
      </c>
      <c r="C65" s="71"/>
      <c r="D65" s="100">
        <v>9.86</v>
      </c>
      <c r="E65" s="62">
        <f t="shared" si="7"/>
        <v>142</v>
      </c>
      <c r="F65" s="62"/>
      <c r="G65" s="61"/>
      <c r="H65" s="62">
        <f>IF(G65&lt;&gt;0,INT(0.8465*((G65*100)-75)^1.42),0)</f>
        <v>0</v>
      </c>
      <c r="I65" s="61">
        <v>3.38</v>
      </c>
      <c r="J65" s="62">
        <f>IF(I65&lt;&gt;0,INT(0.14354*((I65*100)-220)^1.4),0)</f>
        <v>114</v>
      </c>
      <c r="K65" s="61">
        <v>32.51</v>
      </c>
      <c r="L65" s="62">
        <f>IF(AND(K65&gt;10.15,K65&lt;&gt;"N"),INT(5.33*(K65-10)^1.1),0)</f>
        <v>163</v>
      </c>
      <c r="M65" s="63">
        <v>3</v>
      </c>
      <c r="N65" s="64" t="s">
        <v>13</v>
      </c>
      <c r="O65" s="65">
        <v>3.97</v>
      </c>
      <c r="P65" s="62">
        <f>IF(AND(235&gt;M65*60+O65,M65&gt;0),INT(0.13279*(235-(M65*60+O65))^1.85),0)</f>
        <v>191</v>
      </c>
      <c r="Q65" s="20">
        <f>SUM(E65,H65,J65,L65,P65,)</f>
        <v>610</v>
      </c>
      <c r="R65" s="24">
        <f>D58</f>
        <v>3182</v>
      </c>
      <c r="S65" s="77">
        <f>B58</f>
        <v>0</v>
      </c>
      <c r="T65" s="58">
        <v>8</v>
      </c>
      <c r="U65" s="58">
        <v>40</v>
      </c>
    </row>
    <row r="66" spans="1:22" ht="14.1" customHeight="1" thickBot="1">
      <c r="A66" s="15" t="s">
        <v>16</v>
      </c>
      <c r="B66" s="16"/>
      <c r="C66" s="9"/>
      <c r="D66" s="13">
        <f>LARGE(Q69:Q73,1)+LARGE(Q69:Q73,2)+LARGE(Q69:Q73,3)+LARGE(Q69:Q73,4)</f>
        <v>2562</v>
      </c>
      <c r="E66" s="14"/>
      <c r="F66" s="41"/>
      <c r="G66" s="5" t="s">
        <v>12</v>
      </c>
      <c r="H66" s="4"/>
      <c r="I66" s="4"/>
      <c r="J66" s="4"/>
      <c r="K66" s="4"/>
      <c r="L66" s="4"/>
      <c r="M66" s="4"/>
      <c r="N66" s="4"/>
      <c r="O66" s="6"/>
      <c r="P66" s="4"/>
      <c r="Q66" s="82">
        <v>0</v>
      </c>
      <c r="R66" s="24">
        <f>D66</f>
        <v>2562</v>
      </c>
      <c r="S66" s="77"/>
      <c r="T66">
        <v>9</v>
      </c>
      <c r="V66" s="24">
        <f>R66</f>
        <v>2562</v>
      </c>
    </row>
    <row r="67" spans="1:22" ht="14.1" customHeight="1">
      <c r="A67" s="79" t="s">
        <v>11</v>
      </c>
      <c r="B67" s="39" t="s">
        <v>15</v>
      </c>
      <c r="C67" s="88" t="s">
        <v>0</v>
      </c>
      <c r="D67" s="25" t="s">
        <v>1</v>
      </c>
      <c r="E67" s="26"/>
      <c r="F67" s="36"/>
      <c r="G67" s="25" t="s">
        <v>8</v>
      </c>
      <c r="H67" s="26"/>
      <c r="I67" s="25" t="s">
        <v>2</v>
      </c>
      <c r="J67" s="26"/>
      <c r="K67" s="25" t="s">
        <v>3</v>
      </c>
      <c r="L67" s="26"/>
      <c r="M67" s="25" t="s">
        <v>4</v>
      </c>
      <c r="N67" s="27"/>
      <c r="O67" s="27"/>
      <c r="P67" s="26"/>
      <c r="Q67" s="21" t="s">
        <v>7</v>
      </c>
      <c r="R67" s="24">
        <f>D66</f>
        <v>2562</v>
      </c>
      <c r="S67" s="77"/>
      <c r="T67">
        <v>9</v>
      </c>
    </row>
    <row r="68" spans="1:22" ht="14.1" customHeight="1">
      <c r="A68" s="33"/>
      <c r="B68" s="28" t="s">
        <v>69</v>
      </c>
      <c r="C68" s="29"/>
      <c r="D68" s="23" t="s">
        <v>5</v>
      </c>
      <c r="E68" s="23" t="s">
        <v>6</v>
      </c>
      <c r="F68" s="37"/>
      <c r="G68" s="23" t="s">
        <v>5</v>
      </c>
      <c r="H68" s="23" t="s">
        <v>6</v>
      </c>
      <c r="I68" s="23" t="s">
        <v>5</v>
      </c>
      <c r="J68" s="23" t="s">
        <v>6</v>
      </c>
      <c r="K68" s="23" t="s">
        <v>5</v>
      </c>
      <c r="L68" s="23" t="s">
        <v>6</v>
      </c>
      <c r="M68" s="30" t="s">
        <v>5</v>
      </c>
      <c r="N68" s="31"/>
      <c r="O68" s="32"/>
      <c r="P68" s="23" t="s">
        <v>6</v>
      </c>
      <c r="Q68" s="22"/>
      <c r="R68" s="24">
        <f>D66</f>
        <v>2562</v>
      </c>
      <c r="S68" s="77"/>
      <c r="T68">
        <v>9</v>
      </c>
    </row>
    <row r="69" spans="1:22" ht="14.1" customHeight="1" thickBot="1">
      <c r="A69" s="10">
        <f>IF(Q69&lt;&gt;0,+RANK(Q69,Q$5:Q$113,0),0)</f>
        <v>56</v>
      </c>
      <c r="B69" s="115" t="s">
        <v>596</v>
      </c>
      <c r="C69" s="70"/>
      <c r="D69" s="99">
        <v>11.17</v>
      </c>
      <c r="E69" s="52">
        <f>IF(AND(D69&gt;0,D69&lt;11.3),INT(58.015*(11.5-D69)^1.81),0)</f>
        <v>7</v>
      </c>
      <c r="F69" s="52"/>
      <c r="G69" s="51"/>
      <c r="H69" s="52">
        <f>IF(G69&lt;&gt;0,INT(0.8465*((G69*100)-75)^1.42),0)</f>
        <v>0</v>
      </c>
      <c r="I69" s="51">
        <v>2.56</v>
      </c>
      <c r="J69" s="52">
        <f>IF(I69&lt;&gt;0,INT(0.14354*((I69*100)-220)^1.4),0)</f>
        <v>21</v>
      </c>
      <c r="K69" s="51">
        <v>27.92</v>
      </c>
      <c r="L69" s="52">
        <f>IF(AND(K69&gt;10.15,K69&lt;&gt;"N"),INT(5.33*(K69-10)^1.1),0)</f>
        <v>127</v>
      </c>
      <c r="M69" s="78">
        <v>3</v>
      </c>
      <c r="N69" s="54" t="s">
        <v>13</v>
      </c>
      <c r="O69" s="55">
        <v>11.23</v>
      </c>
      <c r="P69" s="52">
        <f>IF(AND(235&gt;M69*60+O69,M69&gt;0),INT(0.13279*(235-(M69*60+O69))^1.85),0)</f>
        <v>144</v>
      </c>
      <c r="Q69" s="19">
        <f>SUM(E69,H69,J69,L69,P69,)</f>
        <v>299</v>
      </c>
      <c r="R69" s="24">
        <f>D66</f>
        <v>2562</v>
      </c>
      <c r="S69" s="77">
        <f>B66</f>
        <v>0</v>
      </c>
      <c r="T69" s="58">
        <v>9</v>
      </c>
      <c r="U69" s="58">
        <v>41</v>
      </c>
    </row>
    <row r="70" spans="1:22" ht="14.1" customHeight="1" thickBot="1">
      <c r="A70" s="10">
        <f>IF(Q70&lt;&gt;0,+RANK(Q70,Q$5:Q$113,0),0)</f>
        <v>50</v>
      </c>
      <c r="B70" s="105" t="s">
        <v>197</v>
      </c>
      <c r="C70" s="70"/>
      <c r="D70" s="99">
        <v>10.73</v>
      </c>
      <c r="E70" s="52">
        <f t="shared" ref="E70:E73" si="8">IF(AND(D70&gt;0,D70&lt;11.3),INT(58.015*(11.5-D70)^1.81),0)</f>
        <v>36</v>
      </c>
      <c r="F70" s="52"/>
      <c r="G70" s="51"/>
      <c r="H70" s="52">
        <f>IF(G70&lt;&gt;0,INT(0.8465*((G70*100)-75)^1.42),0)</f>
        <v>0</v>
      </c>
      <c r="I70" s="51">
        <v>2.94</v>
      </c>
      <c r="J70" s="52">
        <f>IF(I70&lt;&gt;0,INT(0.14354*((I70*100)-220)^1.4),0)</f>
        <v>59</v>
      </c>
      <c r="K70" s="51">
        <v>29.64</v>
      </c>
      <c r="L70" s="52">
        <f>IF(AND(K70&gt;10.15,K70&lt;&gt;"N"),INT(5.33*(K70-10)^1.1),0)</f>
        <v>140</v>
      </c>
      <c r="M70" s="53">
        <v>3</v>
      </c>
      <c r="N70" s="54" t="s">
        <v>13</v>
      </c>
      <c r="O70" s="55">
        <v>18.64</v>
      </c>
      <c r="P70" s="52">
        <f>IF(AND(235&gt;M70*60+O70,M70&gt;0),INT(0.13279*(235-(M70*60+O70))^1.85),0)</f>
        <v>102</v>
      </c>
      <c r="Q70" s="19">
        <f>SUM(E70,H70,J70,L70,P70,)</f>
        <v>337</v>
      </c>
      <c r="R70" s="24">
        <f>D66</f>
        <v>2562</v>
      </c>
      <c r="S70" s="77">
        <f>B66</f>
        <v>0</v>
      </c>
      <c r="T70" s="58">
        <v>9</v>
      </c>
      <c r="U70" s="58">
        <v>42</v>
      </c>
    </row>
    <row r="71" spans="1:22" ht="14.1" customHeight="1" thickBot="1">
      <c r="A71" s="10">
        <f>IF(Q71&lt;&gt;0,+RANK(Q71,Q$5:Q$113,0),0)</f>
        <v>34</v>
      </c>
      <c r="B71" s="105" t="s">
        <v>198</v>
      </c>
      <c r="C71" s="70"/>
      <c r="D71" s="99">
        <v>9.8800000000000008</v>
      </c>
      <c r="E71" s="52">
        <f t="shared" si="8"/>
        <v>138</v>
      </c>
      <c r="F71" s="52"/>
      <c r="G71" s="51">
        <v>1.22</v>
      </c>
      <c r="H71" s="52">
        <f>IF(G71&lt;&gt;0,INT(0.8465*((G71*100)-75)^1.42),0)</f>
        <v>200</v>
      </c>
      <c r="I71" s="51"/>
      <c r="J71" s="52">
        <f>IF(I71&lt;&gt;0,INT(0.14354*((I71*100)-220)^1.4),0)</f>
        <v>0</v>
      </c>
      <c r="K71" s="51">
        <v>33.21</v>
      </c>
      <c r="L71" s="52">
        <f>IF(AND(K71&gt;10.15,K71&lt;&gt;"N"),INT(5.33*(K71-10)^1.1),0)</f>
        <v>169</v>
      </c>
      <c r="M71" s="53">
        <v>3</v>
      </c>
      <c r="N71" s="54" t="s">
        <v>13</v>
      </c>
      <c r="O71" s="55">
        <v>5.76</v>
      </c>
      <c r="P71" s="52">
        <f>IF(AND(235&gt;M71*60+O71,M71&gt;0),INT(0.13279*(235-(M71*60+O71))^1.85),0)</f>
        <v>179</v>
      </c>
      <c r="Q71" s="19">
        <f>SUM(E71,H71,J71,L71,P71,)</f>
        <v>686</v>
      </c>
      <c r="R71" s="24">
        <f>D66</f>
        <v>2562</v>
      </c>
      <c r="S71" s="77">
        <f>B66</f>
        <v>0</v>
      </c>
      <c r="T71" s="58">
        <v>9</v>
      </c>
      <c r="U71" s="58">
        <v>43</v>
      </c>
    </row>
    <row r="72" spans="1:22" ht="14.1" customHeight="1" thickBot="1">
      <c r="A72" s="10">
        <f>IF(Q72&lt;&gt;0,+RANK(Q72,Q$5:Q$113,0),0)</f>
        <v>35</v>
      </c>
      <c r="B72" s="105" t="s">
        <v>199</v>
      </c>
      <c r="C72" s="70"/>
      <c r="D72" s="99">
        <v>9.86</v>
      </c>
      <c r="E72" s="52">
        <f t="shared" si="8"/>
        <v>142</v>
      </c>
      <c r="F72" s="52"/>
      <c r="G72" s="51">
        <v>1.1000000000000001</v>
      </c>
      <c r="H72" s="52">
        <f>IF(G72&lt;&gt;0,INT(0.8465*((G72*100)-75)^1.42),0)</f>
        <v>131</v>
      </c>
      <c r="I72" s="51"/>
      <c r="J72" s="52">
        <f>IF(I72&lt;&gt;0,INT(0.14354*((I72*100)-220)^1.4),0)</f>
        <v>0</v>
      </c>
      <c r="K72" s="51">
        <v>42.31</v>
      </c>
      <c r="L72" s="52">
        <f>IF(AND(K72&gt;10.15,K72&lt;&gt;"N"),INT(5.33*(K72-10)^1.1),0)</f>
        <v>243</v>
      </c>
      <c r="M72" s="53">
        <v>3</v>
      </c>
      <c r="N72" s="54" t="s">
        <v>13</v>
      </c>
      <c r="O72" s="55">
        <v>10.4</v>
      </c>
      <c r="P72" s="52">
        <f>IF(AND(235&gt;M72*60+O72,M72&gt;0),INT(0.13279*(235-(M72*60+O72))^1.85),0)</f>
        <v>149</v>
      </c>
      <c r="Q72" s="19">
        <f>SUM(E72,H72,J72,L72,P72,)</f>
        <v>665</v>
      </c>
      <c r="R72" s="24">
        <f>D66</f>
        <v>2562</v>
      </c>
      <c r="S72" s="77">
        <f>B66</f>
        <v>0</v>
      </c>
      <c r="T72" s="58">
        <v>9</v>
      </c>
      <c r="U72" s="58">
        <v>44</v>
      </c>
    </row>
    <row r="73" spans="1:22" ht="14.1" customHeight="1" thickBot="1">
      <c r="A73" s="11">
        <f>IF(Q73&lt;&gt;0,+RANK(Q73,Q$5:Q$113,0),0)</f>
        <v>12</v>
      </c>
      <c r="B73" s="106" t="s">
        <v>200</v>
      </c>
      <c r="C73" s="71"/>
      <c r="D73" s="100">
        <v>9.6199999999999992</v>
      </c>
      <c r="E73" s="62">
        <f t="shared" si="8"/>
        <v>181</v>
      </c>
      <c r="F73" s="62"/>
      <c r="G73" s="61">
        <v>1.1399999999999999</v>
      </c>
      <c r="H73" s="62">
        <f>IF(G73&lt;&gt;0,INT(0.8465*((G73*100)-75)^1.42),0)</f>
        <v>153</v>
      </c>
      <c r="I73" s="61"/>
      <c r="J73" s="62">
        <f>IF(I73&lt;&gt;0,INT(0.14354*((I73*100)-220)^1.4),0)</f>
        <v>0</v>
      </c>
      <c r="K73" s="61">
        <v>38.21</v>
      </c>
      <c r="L73" s="62">
        <f>IF(AND(K73&gt;10.15,K73&lt;&gt;"N"),INT(5.33*(K73-10)^1.1),0)</f>
        <v>209</v>
      </c>
      <c r="M73" s="63">
        <v>2</v>
      </c>
      <c r="N73" s="64" t="s">
        <v>13</v>
      </c>
      <c r="O73" s="65">
        <v>46.37</v>
      </c>
      <c r="P73" s="62">
        <f>IF(AND(235&gt;M73*60+O73,M73&gt;0),INT(0.13279*(235-(M73*60+O73))^1.85),0)</f>
        <v>331</v>
      </c>
      <c r="Q73" s="20">
        <f>SUM(E73,H73,J73,L73,P73,)</f>
        <v>874</v>
      </c>
      <c r="R73" s="24">
        <f>D66</f>
        <v>2562</v>
      </c>
      <c r="S73" s="77">
        <f>B66</f>
        <v>0</v>
      </c>
      <c r="T73" s="58">
        <v>9</v>
      </c>
      <c r="U73" s="58">
        <v>45</v>
      </c>
    </row>
    <row r="74" spans="1:22" ht="14.1" customHeight="1" thickBot="1">
      <c r="A74" s="15" t="s">
        <v>16</v>
      </c>
      <c r="B74" s="16"/>
      <c r="C74" s="9"/>
      <c r="D74" s="13">
        <f>LARGE(Q77:Q81,1)+LARGE(Q77:Q81,2)+LARGE(Q77:Q81,3)+LARGE(Q77:Q81,4)</f>
        <v>2367</v>
      </c>
      <c r="E74" s="14"/>
      <c r="F74" s="41"/>
      <c r="G74" s="5" t="s">
        <v>12</v>
      </c>
      <c r="H74" s="4"/>
      <c r="I74" s="4"/>
      <c r="J74" s="4"/>
      <c r="K74" s="4"/>
      <c r="L74" s="4"/>
      <c r="M74" s="4"/>
      <c r="N74" s="4"/>
      <c r="O74" s="6"/>
      <c r="P74" s="4"/>
      <c r="Q74" s="82">
        <v>0</v>
      </c>
      <c r="R74" s="24">
        <f>D74</f>
        <v>2367</v>
      </c>
      <c r="S74" s="77"/>
      <c r="T74">
        <v>10</v>
      </c>
      <c r="V74" s="24">
        <f>R74</f>
        <v>2367</v>
      </c>
    </row>
    <row r="75" spans="1:22" ht="14.1" customHeight="1">
      <c r="A75" s="79" t="s">
        <v>11</v>
      </c>
      <c r="B75" s="39" t="s">
        <v>15</v>
      </c>
      <c r="C75" s="88" t="s">
        <v>0</v>
      </c>
      <c r="D75" s="25" t="s">
        <v>1</v>
      </c>
      <c r="E75" s="26"/>
      <c r="F75" s="36"/>
      <c r="G75" s="25" t="s">
        <v>8</v>
      </c>
      <c r="H75" s="26"/>
      <c r="I75" s="25" t="s">
        <v>2</v>
      </c>
      <c r="J75" s="26"/>
      <c r="K75" s="25" t="s">
        <v>3</v>
      </c>
      <c r="L75" s="26"/>
      <c r="M75" s="25" t="s">
        <v>4</v>
      </c>
      <c r="N75" s="27"/>
      <c r="O75" s="27"/>
      <c r="P75" s="26"/>
      <c r="Q75" s="21" t="s">
        <v>7</v>
      </c>
      <c r="R75" s="24">
        <f>D74</f>
        <v>2367</v>
      </c>
      <c r="S75" s="77"/>
      <c r="T75">
        <v>10</v>
      </c>
    </row>
    <row r="76" spans="1:22" ht="14.1" customHeight="1">
      <c r="A76" s="33"/>
      <c r="B76" s="28" t="s">
        <v>206</v>
      </c>
      <c r="C76" s="29"/>
      <c r="D76" s="23" t="s">
        <v>5</v>
      </c>
      <c r="E76" s="23" t="s">
        <v>6</v>
      </c>
      <c r="F76" s="37"/>
      <c r="G76" s="23" t="s">
        <v>5</v>
      </c>
      <c r="H76" s="23" t="s">
        <v>6</v>
      </c>
      <c r="I76" s="23" t="s">
        <v>5</v>
      </c>
      <c r="J76" s="23" t="s">
        <v>6</v>
      </c>
      <c r="K76" s="23" t="s">
        <v>5</v>
      </c>
      <c r="L76" s="23" t="s">
        <v>6</v>
      </c>
      <c r="M76" s="30" t="s">
        <v>5</v>
      </c>
      <c r="N76" s="31"/>
      <c r="O76" s="32"/>
      <c r="P76" s="23" t="s">
        <v>6</v>
      </c>
      <c r="Q76" s="22"/>
      <c r="R76" s="24">
        <f>D74</f>
        <v>2367</v>
      </c>
      <c r="S76" s="77"/>
      <c r="T76">
        <v>10</v>
      </c>
    </row>
    <row r="77" spans="1:22" ht="14.1" customHeight="1" thickBot="1">
      <c r="A77" s="10">
        <f>IF(Q77&lt;&gt;0,+RANK(Q77,Q$5:Q$113,0),0)</f>
        <v>20</v>
      </c>
      <c r="B77" s="104" t="s">
        <v>201</v>
      </c>
      <c r="C77" s="70"/>
      <c r="D77" s="99">
        <v>9.64</v>
      </c>
      <c r="E77" s="52">
        <f>IF(AND(D77&gt;0,D77&lt;11.3),INT(58.015*(11.5-D77)^1.81),0)</f>
        <v>178</v>
      </c>
      <c r="F77" s="52"/>
      <c r="G77" s="51"/>
      <c r="H77" s="52">
        <f>IF(G77&lt;&gt;0,INT(0.8465*((G77*100)-75)^1.42),0)</f>
        <v>0</v>
      </c>
      <c r="I77" s="51">
        <v>3.72</v>
      </c>
      <c r="J77" s="52">
        <f>IF(I77&lt;&gt;0,INT(0.14354*((I77*100)-220)^1.4),0)</f>
        <v>162</v>
      </c>
      <c r="K77" s="51">
        <v>31</v>
      </c>
      <c r="L77" s="52">
        <f>IF(AND(K77&gt;10.15,K77&lt;&gt;"N"),INT(5.33*(K77-10)^1.1),0)</f>
        <v>151</v>
      </c>
      <c r="M77" s="78">
        <v>2</v>
      </c>
      <c r="N77" s="54" t="s">
        <v>13</v>
      </c>
      <c r="O77" s="55">
        <v>51.53</v>
      </c>
      <c r="P77" s="52">
        <f>IF(AND(235&gt;M77*60+O77,M77&gt;0),INT(0.13279*(235-(M77*60+O77))^1.85),0)</f>
        <v>287</v>
      </c>
      <c r="Q77" s="19">
        <f>SUM(E77,H77,J77,L77,P77,)</f>
        <v>778</v>
      </c>
      <c r="R77" s="24">
        <f>D74</f>
        <v>2367</v>
      </c>
      <c r="S77" s="77">
        <f>B74</f>
        <v>0</v>
      </c>
      <c r="T77" s="58">
        <v>10</v>
      </c>
      <c r="U77" s="58">
        <v>46</v>
      </c>
    </row>
    <row r="78" spans="1:22" ht="14.1" customHeight="1" thickBot="1">
      <c r="A78" s="10">
        <f>IF(Q78&lt;&gt;0,+RANK(Q78,Q$5:Q$113,0),0)</f>
        <v>27</v>
      </c>
      <c r="B78" s="105" t="s">
        <v>202</v>
      </c>
      <c r="C78" s="70"/>
      <c r="D78" s="99">
        <v>9.6</v>
      </c>
      <c r="E78" s="52">
        <f t="shared" ref="E78:E81" si="9">IF(AND(D78&gt;0,D78&lt;11.3),INT(58.015*(11.5-D78)^1.81),0)</f>
        <v>185</v>
      </c>
      <c r="F78" s="52"/>
      <c r="G78" s="51">
        <v>1.1000000000000001</v>
      </c>
      <c r="H78" s="52">
        <f>IF(G78&lt;&gt;0,INT(0.8465*((G78*100)-75)^1.42),0)</f>
        <v>131</v>
      </c>
      <c r="I78" s="51"/>
      <c r="J78" s="52">
        <f>IF(I78&lt;&gt;0,INT(0.14354*((I78*100)-220)^1.4),0)</f>
        <v>0</v>
      </c>
      <c r="K78" s="51">
        <v>30.79</v>
      </c>
      <c r="L78" s="52">
        <f>IF(AND(K78&gt;10.15,K78&lt;&gt;"N"),INT(5.33*(K78-10)^1.1),0)</f>
        <v>150</v>
      </c>
      <c r="M78" s="53">
        <v>2</v>
      </c>
      <c r="N78" s="54" t="s">
        <v>13</v>
      </c>
      <c r="O78" s="55">
        <v>54.75</v>
      </c>
      <c r="P78" s="52">
        <f>IF(AND(235&gt;M78*60+O78,M78&gt;0),INT(0.13279*(235-(M78*60+O78))^1.85),0)</f>
        <v>260</v>
      </c>
      <c r="Q78" s="19">
        <f>SUM(E78,H78,J78,L78,P78,)</f>
        <v>726</v>
      </c>
      <c r="R78" s="24">
        <f>D74</f>
        <v>2367</v>
      </c>
      <c r="S78" s="77">
        <f>B74</f>
        <v>0</v>
      </c>
      <c r="T78" s="58">
        <v>10</v>
      </c>
      <c r="U78" s="58">
        <v>47</v>
      </c>
    </row>
    <row r="79" spans="1:22" ht="14.1" customHeight="1" thickBot="1">
      <c r="A79" s="10">
        <f>IF(Q79&lt;&gt;0,+RANK(Q79,Q$5:Q$113,0),0)</f>
        <v>67</v>
      </c>
      <c r="B79" s="105" t="s">
        <v>203</v>
      </c>
      <c r="C79" s="70"/>
      <c r="D79" s="99">
        <v>11.93</v>
      </c>
      <c r="E79" s="52">
        <f t="shared" si="9"/>
        <v>0</v>
      </c>
      <c r="F79" s="52"/>
      <c r="G79" s="51"/>
      <c r="H79" s="52">
        <f>IF(G79&lt;&gt;0,INT(0.8465*((G79*100)-75)^1.42),0)</f>
        <v>0</v>
      </c>
      <c r="I79" s="51">
        <v>0</v>
      </c>
      <c r="J79" s="52">
        <f>IF(I79&lt;&gt;0,INT(0.14354*((I79*100)-220)^1.4),0)</f>
        <v>0</v>
      </c>
      <c r="K79" s="51">
        <v>23.23</v>
      </c>
      <c r="L79" s="52">
        <f>IF(AND(K79&gt;10.15,K79&lt;&gt;"N"),INT(5.33*(K79-10)^1.1),0)</f>
        <v>91</v>
      </c>
      <c r="M79" s="53">
        <v>4</v>
      </c>
      <c r="N79" s="54" t="s">
        <v>13</v>
      </c>
      <c r="O79" s="55">
        <v>50.3</v>
      </c>
      <c r="P79" s="52">
        <f>IF(AND(235&gt;M79*60+O79,M79&gt;0),INT(0.13279*(235-(M79*60+O79))^1.85),0)</f>
        <v>0</v>
      </c>
      <c r="Q79" s="19">
        <f>SUM(E79,H79,J79,L79,P79,)</f>
        <v>91</v>
      </c>
      <c r="R79" s="24">
        <f>D74</f>
        <v>2367</v>
      </c>
      <c r="S79" s="77">
        <f>B74</f>
        <v>0</v>
      </c>
      <c r="T79" s="58">
        <v>10</v>
      </c>
      <c r="U79" s="58">
        <v>48</v>
      </c>
    </row>
    <row r="80" spans="1:22" ht="14.1" customHeight="1" thickBot="1">
      <c r="A80" s="10">
        <f>IF(Q80&lt;&gt;0,+RANK(Q80,Q$5:Q$113,0),0)</f>
        <v>42</v>
      </c>
      <c r="B80" s="105" t="s">
        <v>204</v>
      </c>
      <c r="C80" s="70"/>
      <c r="D80" s="99">
        <v>9.61</v>
      </c>
      <c r="E80" s="52">
        <f t="shared" si="9"/>
        <v>183</v>
      </c>
      <c r="F80" s="52"/>
      <c r="G80" s="51"/>
      <c r="H80" s="52">
        <f>IF(G80&lt;&gt;0,INT(0.8465*((G80*100)-75)^1.42),0)</f>
        <v>0</v>
      </c>
      <c r="I80" s="51">
        <v>3.63</v>
      </c>
      <c r="J80" s="52">
        <f>IF(I80&lt;&gt;0,INT(0.14354*((I80*100)-220)^1.4),0)</f>
        <v>149</v>
      </c>
      <c r="K80" s="51">
        <v>36.6</v>
      </c>
      <c r="L80" s="52">
        <f>IF(AND(K80&gt;10.15,K80&lt;&gt;"N"),INT(5.33*(K80-10)^1.1),0)</f>
        <v>196</v>
      </c>
      <c r="M80" s="53">
        <v>0</v>
      </c>
      <c r="N80" s="54" t="s">
        <v>13</v>
      </c>
      <c r="O80" s="55"/>
      <c r="P80" s="52">
        <f>IF(AND(235&gt;M80*60+O80,M80&gt;0),INT(0.13279*(235-(M80*60+O80))^1.85),0)</f>
        <v>0</v>
      </c>
      <c r="Q80" s="19">
        <f>SUM(E80,H80,J80,L80,P80,)</f>
        <v>528</v>
      </c>
      <c r="R80" s="24">
        <f>D74</f>
        <v>2367</v>
      </c>
      <c r="S80" s="77">
        <f>B74</f>
        <v>0</v>
      </c>
      <c r="T80" s="58">
        <v>10</v>
      </c>
      <c r="U80" s="58">
        <v>49</v>
      </c>
    </row>
    <row r="81" spans="1:22" ht="14.1" customHeight="1" thickBot="1">
      <c r="A81" s="11">
        <f>IF(Q81&lt;&gt;0,+RANK(Q81,Q$5:Q$113,0),0)</f>
        <v>52</v>
      </c>
      <c r="B81" s="106" t="s">
        <v>205</v>
      </c>
      <c r="C81" s="71"/>
      <c r="D81" s="100">
        <v>10.11</v>
      </c>
      <c r="E81" s="62">
        <f t="shared" si="9"/>
        <v>105</v>
      </c>
      <c r="F81" s="62"/>
      <c r="G81" s="61">
        <v>1.1000000000000001</v>
      </c>
      <c r="H81" s="62">
        <f>IF(G81&lt;&gt;0,INT(0.8465*((G81*100)-75)^1.42),0)</f>
        <v>131</v>
      </c>
      <c r="I81" s="61"/>
      <c r="J81" s="62">
        <f>IF(I81&lt;&gt;0,INT(0.14354*((I81*100)-220)^1.4),0)</f>
        <v>0</v>
      </c>
      <c r="K81" s="61">
        <v>23.06</v>
      </c>
      <c r="L81" s="62">
        <f>IF(AND(K81&gt;10.15,K81&lt;&gt;"N"),INT(5.33*(K81-10)^1.1),0)</f>
        <v>90</v>
      </c>
      <c r="M81" s="63">
        <v>3</v>
      </c>
      <c r="N81" s="64" t="s">
        <v>13</v>
      </c>
      <c r="O81" s="65">
        <v>44.81</v>
      </c>
      <c r="P81" s="62">
        <f>IF(AND(235&gt;M81*60+O81,M81&gt;0),INT(0.13279*(235-(M81*60+O81))^1.85),0)</f>
        <v>9</v>
      </c>
      <c r="Q81" s="20">
        <f>SUM(E81,H81,J81,L81,P81,)</f>
        <v>335</v>
      </c>
      <c r="R81" s="24">
        <f>D74</f>
        <v>2367</v>
      </c>
      <c r="S81" s="77">
        <f>B74</f>
        <v>0</v>
      </c>
      <c r="T81" s="58">
        <v>10</v>
      </c>
      <c r="U81" s="58">
        <v>50</v>
      </c>
    </row>
    <row r="82" spans="1:22" ht="14.1" customHeight="1" thickBot="1">
      <c r="A82" s="15" t="s">
        <v>16</v>
      </c>
      <c r="B82" s="16"/>
      <c r="C82" s="9"/>
      <c r="D82" s="13">
        <f>LARGE(Q85:Q89,1)+LARGE(Q85:Q89,2)+LARGE(Q85:Q89,3)+LARGE(Q85:Q89,4)</f>
        <v>2997</v>
      </c>
      <c r="E82" s="14"/>
      <c r="F82" s="41"/>
      <c r="G82" s="5" t="s">
        <v>12</v>
      </c>
      <c r="H82" s="4"/>
      <c r="I82" s="4"/>
      <c r="J82" s="4"/>
      <c r="K82" s="4"/>
      <c r="L82" s="4"/>
      <c r="M82" s="4"/>
      <c r="N82" s="4"/>
      <c r="O82" s="6"/>
      <c r="P82" s="4"/>
      <c r="Q82" s="82">
        <v>0</v>
      </c>
      <c r="R82" s="24">
        <f>D82</f>
        <v>2997</v>
      </c>
      <c r="S82" s="77"/>
      <c r="T82">
        <v>11</v>
      </c>
      <c r="V82" s="24">
        <f>R82</f>
        <v>2997</v>
      </c>
    </row>
    <row r="83" spans="1:22" ht="14.1" customHeight="1">
      <c r="A83" s="79" t="s">
        <v>11</v>
      </c>
      <c r="B83" s="39" t="s">
        <v>15</v>
      </c>
      <c r="C83" s="88" t="s">
        <v>0</v>
      </c>
      <c r="D83" s="25" t="s">
        <v>1</v>
      </c>
      <c r="E83" s="26"/>
      <c r="F83" s="36"/>
      <c r="G83" s="25" t="s">
        <v>8</v>
      </c>
      <c r="H83" s="26"/>
      <c r="I83" s="25" t="s">
        <v>2</v>
      </c>
      <c r="J83" s="26"/>
      <c r="K83" s="25" t="s">
        <v>3</v>
      </c>
      <c r="L83" s="26"/>
      <c r="M83" s="25" t="s">
        <v>4</v>
      </c>
      <c r="N83" s="27"/>
      <c r="O83" s="27"/>
      <c r="P83" s="26"/>
      <c r="Q83" s="21" t="s">
        <v>7</v>
      </c>
      <c r="R83" s="24">
        <f>D82</f>
        <v>2997</v>
      </c>
      <c r="S83" s="77"/>
      <c r="T83">
        <v>11</v>
      </c>
    </row>
    <row r="84" spans="1:22" ht="14.1" customHeight="1">
      <c r="A84" s="33"/>
      <c r="B84" s="107" t="s">
        <v>85</v>
      </c>
      <c r="C84" s="29"/>
      <c r="D84" s="23" t="s">
        <v>5</v>
      </c>
      <c r="E84" s="23" t="s">
        <v>6</v>
      </c>
      <c r="F84" s="37"/>
      <c r="G84" s="23" t="s">
        <v>5</v>
      </c>
      <c r="H84" s="23" t="s">
        <v>6</v>
      </c>
      <c r="I84" s="23" t="s">
        <v>5</v>
      </c>
      <c r="J84" s="23" t="s">
        <v>6</v>
      </c>
      <c r="K84" s="23" t="s">
        <v>5</v>
      </c>
      <c r="L84" s="23" t="s">
        <v>6</v>
      </c>
      <c r="M84" s="30" t="s">
        <v>5</v>
      </c>
      <c r="N84" s="31"/>
      <c r="O84" s="32"/>
      <c r="P84" s="23" t="s">
        <v>6</v>
      </c>
      <c r="Q84" s="22"/>
      <c r="R84" s="24">
        <f>D82</f>
        <v>2997</v>
      </c>
      <c r="S84" s="77"/>
      <c r="T84">
        <v>11</v>
      </c>
    </row>
    <row r="85" spans="1:22" ht="14.1" customHeight="1" thickBot="1">
      <c r="A85" s="10">
        <f>IF(Q85&lt;&gt;0,+RANK(Q85,Q$5:Q$113,0),0)</f>
        <v>18</v>
      </c>
      <c r="B85" s="104" t="s">
        <v>207</v>
      </c>
      <c r="C85" s="70"/>
      <c r="D85" s="99">
        <v>9.42</v>
      </c>
      <c r="E85" s="52">
        <f>IF(AND(D85&gt;0,D85&lt;11.3),INT(58.015*(11.5-D85)^1.81),0)</f>
        <v>218</v>
      </c>
      <c r="F85" s="52"/>
      <c r="G85" s="51"/>
      <c r="H85" s="52">
        <f>IF(G85&lt;&gt;0,INT(0.8465*((G85*100)-75)^1.42),0)</f>
        <v>0</v>
      </c>
      <c r="I85" s="51">
        <v>3.49</v>
      </c>
      <c r="J85" s="52">
        <f>IF(I85&lt;&gt;0,INT(0.14354*((I85*100)-220)^1.4),0)</f>
        <v>129</v>
      </c>
      <c r="K85" s="51">
        <v>37.76</v>
      </c>
      <c r="L85" s="52">
        <f>IF(AND(K85&gt;10.15,K85&lt;&gt;"N"),INT(5.33*(K85-10)^1.1),0)</f>
        <v>206</v>
      </c>
      <c r="M85" s="78">
        <v>2</v>
      </c>
      <c r="N85" s="54" t="s">
        <v>13</v>
      </c>
      <c r="O85" s="55">
        <v>58.6</v>
      </c>
      <c r="P85" s="52">
        <f>IF(AND(235&gt;M85*60+O85,M85&gt;0),INT(0.13279*(235-(M85*60+O85))^1.85),0)</f>
        <v>230</v>
      </c>
      <c r="Q85" s="19">
        <f>SUM(E85,H85,J85,L85,P85,)</f>
        <v>783</v>
      </c>
      <c r="R85" s="24">
        <f>D82</f>
        <v>2997</v>
      </c>
      <c r="S85" s="77">
        <f>B82</f>
        <v>0</v>
      </c>
      <c r="T85" s="58">
        <v>11</v>
      </c>
      <c r="U85" s="58">
        <v>51</v>
      </c>
    </row>
    <row r="86" spans="1:22" ht="14.1" customHeight="1" thickBot="1">
      <c r="A86" s="10">
        <f>IF(Q86&lt;&gt;0,+RANK(Q86,Q$5:Q$113,0),0)</f>
        <v>38</v>
      </c>
      <c r="B86" s="105" t="s">
        <v>208</v>
      </c>
      <c r="C86" s="70"/>
      <c r="D86" s="99">
        <v>9.64</v>
      </c>
      <c r="E86" s="52">
        <f t="shared" ref="E86:E89" si="10">IF(AND(D86&gt;0,D86&lt;11.3),INT(58.015*(11.5-D86)^1.81),0)</f>
        <v>178</v>
      </c>
      <c r="F86" s="52"/>
      <c r="G86" s="51"/>
      <c r="H86" s="52">
        <f>IF(G86&lt;&gt;0,INT(0.8465*((G86*100)-75)^1.42),0)</f>
        <v>0</v>
      </c>
      <c r="I86" s="51">
        <v>3.12</v>
      </c>
      <c r="J86" s="52">
        <f>IF(I86&lt;&gt;0,INT(0.14354*((I86*100)-220)^1.4),0)</f>
        <v>80</v>
      </c>
      <c r="K86" s="51">
        <v>27.2</v>
      </c>
      <c r="L86" s="52">
        <f>IF(AND(K86&gt;10.15,K86&lt;&gt;"N"),INT(5.33*(K86-10)^1.1),0)</f>
        <v>121</v>
      </c>
      <c r="M86" s="53">
        <v>2</v>
      </c>
      <c r="N86" s="54" t="s">
        <v>13</v>
      </c>
      <c r="O86" s="55">
        <v>56.62</v>
      </c>
      <c r="P86" s="52">
        <f>IF(AND(235&gt;M86*60+O86,M86&gt;0),INT(0.13279*(235-(M86*60+O86))^1.85),0)</f>
        <v>245</v>
      </c>
      <c r="Q86" s="19">
        <f>SUM(E86,H86,J86,L86,P86,)</f>
        <v>624</v>
      </c>
      <c r="R86" s="24">
        <f>D82</f>
        <v>2997</v>
      </c>
      <c r="S86" s="77">
        <f>B82</f>
        <v>0</v>
      </c>
      <c r="T86" s="58">
        <v>11</v>
      </c>
      <c r="U86" s="58">
        <v>52</v>
      </c>
    </row>
    <row r="87" spans="1:22" ht="14.1" customHeight="1" thickBot="1">
      <c r="A87" s="10">
        <f>IF(Q87&lt;&gt;0,+RANK(Q87,Q$5:Q$113,0),0)</f>
        <v>31</v>
      </c>
      <c r="B87" s="109" t="s">
        <v>209</v>
      </c>
      <c r="C87" s="70"/>
      <c r="D87" s="99">
        <v>9.69</v>
      </c>
      <c r="E87" s="52">
        <f t="shared" si="10"/>
        <v>169</v>
      </c>
      <c r="F87" s="52"/>
      <c r="G87" s="51">
        <v>1.1399999999999999</v>
      </c>
      <c r="H87" s="52">
        <f>IF(G87&lt;&gt;0,INT(0.8465*((G87*100)-75)^1.42),0)</f>
        <v>153</v>
      </c>
      <c r="I87" s="51"/>
      <c r="J87" s="52">
        <f>IF(I87&lt;&gt;0,INT(0.14354*((I87*100)-220)^1.4),0)</f>
        <v>0</v>
      </c>
      <c r="K87" s="51">
        <v>37.01</v>
      </c>
      <c r="L87" s="52">
        <f>IF(AND(K87&gt;10.15,K87&lt;&gt;"N"),INT(5.33*(K87-10)^1.1),0)</f>
        <v>200</v>
      </c>
      <c r="M87" s="53">
        <v>3</v>
      </c>
      <c r="N87" s="54" t="s">
        <v>13</v>
      </c>
      <c r="O87" s="55">
        <v>7.09</v>
      </c>
      <c r="P87" s="52">
        <f>IF(AND(235&gt;M87*60+O87,M87&gt;0),INT(0.13279*(235-(M87*60+O87))^1.85),0)</f>
        <v>170</v>
      </c>
      <c r="Q87" s="19">
        <f>SUM(E87,H87,J87,L87,P87,)</f>
        <v>692</v>
      </c>
      <c r="R87" s="24">
        <f>D82</f>
        <v>2997</v>
      </c>
      <c r="S87" s="77">
        <f>B82</f>
        <v>0</v>
      </c>
      <c r="T87" s="58">
        <v>11</v>
      </c>
      <c r="U87" s="58">
        <v>53</v>
      </c>
    </row>
    <row r="88" spans="1:22" ht="14.1" customHeight="1" thickBot="1">
      <c r="A88" s="10">
        <f>IF(Q88&lt;&gt;0,+RANK(Q88,Q$5:Q$113,0),0)</f>
        <v>25</v>
      </c>
      <c r="B88" s="105" t="s">
        <v>210</v>
      </c>
      <c r="C88" s="70"/>
      <c r="D88" s="99">
        <v>9.77</v>
      </c>
      <c r="E88" s="52">
        <f t="shared" si="10"/>
        <v>156</v>
      </c>
      <c r="F88" s="52"/>
      <c r="G88" s="51"/>
      <c r="H88" s="52">
        <f>IF(G88&lt;&gt;0,INT(0.8465*((G88*100)-75)^1.42),0)</f>
        <v>0</v>
      </c>
      <c r="I88" s="51">
        <v>3.31</v>
      </c>
      <c r="J88" s="52">
        <f>IF(I88&lt;&gt;0,INT(0.14354*((I88*100)-220)^1.4),0)</f>
        <v>104</v>
      </c>
      <c r="K88" s="51">
        <v>29.75</v>
      </c>
      <c r="L88" s="52">
        <f>IF(AND(K88&gt;10.15,K88&lt;&gt;"N"),INT(5.33*(K88-10)^1.1),0)</f>
        <v>141</v>
      </c>
      <c r="M88" s="53">
        <v>2</v>
      </c>
      <c r="N88" s="54" t="s">
        <v>13</v>
      </c>
      <c r="O88" s="55">
        <v>45.11</v>
      </c>
      <c r="P88" s="52">
        <f>IF(AND(235&gt;M88*60+O88,M88&gt;0),INT(0.13279*(235-(M88*60+O88))^1.85),0)</f>
        <v>343</v>
      </c>
      <c r="Q88" s="19">
        <f>SUM(E88,H88,J88,L88,P88,)</f>
        <v>744</v>
      </c>
      <c r="R88" s="24">
        <f>D82</f>
        <v>2997</v>
      </c>
      <c r="S88" s="77">
        <f>B82</f>
        <v>0</v>
      </c>
      <c r="T88" s="58">
        <v>11</v>
      </c>
      <c r="U88" s="58">
        <v>54</v>
      </c>
    </row>
    <row r="89" spans="1:22" ht="14.1" customHeight="1" thickBot="1">
      <c r="A89" s="11">
        <f>IF(Q89&lt;&gt;0,+RANK(Q89,Q$5:Q$113,0),0)</f>
        <v>20</v>
      </c>
      <c r="B89" s="106" t="s">
        <v>211</v>
      </c>
      <c r="C89" s="71"/>
      <c r="D89" s="100">
        <v>9.68</v>
      </c>
      <c r="E89" s="62">
        <f t="shared" si="10"/>
        <v>171</v>
      </c>
      <c r="F89" s="62"/>
      <c r="G89" s="61">
        <v>1.1000000000000001</v>
      </c>
      <c r="H89" s="62">
        <f>IF(G89&lt;&gt;0,INT(0.8465*((G89*100)-75)^1.42),0)</f>
        <v>131</v>
      </c>
      <c r="I89" s="61"/>
      <c r="J89" s="62">
        <f>IF(I89&lt;&gt;0,INT(0.14354*((I89*100)-220)^1.4),0)</f>
        <v>0</v>
      </c>
      <c r="K89" s="61">
        <v>36.619999999999997</v>
      </c>
      <c r="L89" s="62">
        <f>IF(AND(K89&gt;10.15,K89&lt;&gt;"N"),INT(5.33*(K89-10)^1.1),0)</f>
        <v>196</v>
      </c>
      <c r="M89" s="63">
        <v>2</v>
      </c>
      <c r="N89" s="64" t="s">
        <v>13</v>
      </c>
      <c r="O89" s="65">
        <v>52.33</v>
      </c>
      <c r="P89" s="62">
        <f>IF(AND(235&gt;M89*60+O89,M89&gt;0),INT(0.13279*(235-(M89*60+O89))^1.85),0)</f>
        <v>280</v>
      </c>
      <c r="Q89" s="20">
        <f>SUM(E89,H89,J89,L89,P89,)</f>
        <v>778</v>
      </c>
      <c r="R89" s="24">
        <f>D82</f>
        <v>2997</v>
      </c>
      <c r="S89" s="77">
        <f>B82</f>
        <v>0</v>
      </c>
      <c r="T89" s="58">
        <v>11</v>
      </c>
      <c r="U89" s="58">
        <v>55</v>
      </c>
    </row>
    <row r="90" spans="1:22" ht="14.1" customHeight="1" thickBot="1">
      <c r="A90" s="15" t="s">
        <v>16</v>
      </c>
      <c r="B90" s="16"/>
      <c r="C90" s="9"/>
      <c r="D90" s="13">
        <f>LARGE(Q93:Q97,1)+LARGE(Q93:Q97,2)+LARGE(Q93:Q97,3)+LARGE(Q93:Q97,4)</f>
        <v>3225</v>
      </c>
      <c r="E90" s="14"/>
      <c r="F90" s="41"/>
      <c r="G90" s="5" t="s">
        <v>12</v>
      </c>
      <c r="H90" s="4"/>
      <c r="I90" s="4"/>
      <c r="J90" s="4"/>
      <c r="K90" s="4"/>
      <c r="L90" s="4"/>
      <c r="M90" s="4"/>
      <c r="N90" s="4"/>
      <c r="O90" s="6"/>
      <c r="P90" s="4"/>
      <c r="Q90" s="82">
        <v>0</v>
      </c>
      <c r="R90" s="24">
        <f>D90</f>
        <v>3225</v>
      </c>
      <c r="S90" s="77"/>
      <c r="T90">
        <v>12</v>
      </c>
      <c r="V90" s="24">
        <f>R90</f>
        <v>3225</v>
      </c>
    </row>
    <row r="91" spans="1:22" ht="14.1" customHeight="1">
      <c r="A91" s="79" t="s">
        <v>11</v>
      </c>
      <c r="B91" s="39" t="s">
        <v>15</v>
      </c>
      <c r="C91" s="88" t="s">
        <v>0</v>
      </c>
      <c r="D91" s="25" t="s">
        <v>1</v>
      </c>
      <c r="E91" s="26"/>
      <c r="F91" s="36"/>
      <c r="G91" s="25" t="s">
        <v>8</v>
      </c>
      <c r="H91" s="26"/>
      <c r="I91" s="25" t="s">
        <v>2</v>
      </c>
      <c r="J91" s="26"/>
      <c r="K91" s="25" t="s">
        <v>3</v>
      </c>
      <c r="L91" s="26"/>
      <c r="M91" s="25" t="s">
        <v>4</v>
      </c>
      <c r="N91" s="27"/>
      <c r="O91" s="27"/>
      <c r="P91" s="26"/>
      <c r="Q91" s="21" t="s">
        <v>7</v>
      </c>
      <c r="R91" s="24">
        <f>D90</f>
        <v>3225</v>
      </c>
      <c r="S91" s="77"/>
      <c r="T91">
        <v>12</v>
      </c>
    </row>
    <row r="92" spans="1:22" ht="14.1" customHeight="1">
      <c r="A92" s="33"/>
      <c r="B92" s="110" t="s">
        <v>91</v>
      </c>
      <c r="C92" s="29"/>
      <c r="D92" s="23" t="s">
        <v>5</v>
      </c>
      <c r="E92" s="23" t="s">
        <v>6</v>
      </c>
      <c r="F92" s="37"/>
      <c r="G92" s="23" t="s">
        <v>5</v>
      </c>
      <c r="H92" s="23" t="s">
        <v>6</v>
      </c>
      <c r="I92" s="23" t="s">
        <v>5</v>
      </c>
      <c r="J92" s="23" t="s">
        <v>6</v>
      </c>
      <c r="K92" s="23" t="s">
        <v>5</v>
      </c>
      <c r="L92" s="23" t="s">
        <v>6</v>
      </c>
      <c r="M92" s="30" t="s">
        <v>5</v>
      </c>
      <c r="N92" s="31"/>
      <c r="O92" s="32"/>
      <c r="P92" s="23" t="s">
        <v>6</v>
      </c>
      <c r="Q92" s="22"/>
      <c r="R92" s="24">
        <f>D90</f>
        <v>3225</v>
      </c>
      <c r="S92" s="77"/>
      <c r="T92">
        <v>12</v>
      </c>
    </row>
    <row r="93" spans="1:22" ht="14.1" customHeight="1" thickBot="1">
      <c r="A93" s="10">
        <f>IF(Q93&lt;&gt;0,+RANK(Q93,Q$5:Q$113,0),0)</f>
        <v>2</v>
      </c>
      <c r="B93" s="104" t="s">
        <v>212</v>
      </c>
      <c r="C93" s="70"/>
      <c r="D93" s="99">
        <v>8.7100000000000009</v>
      </c>
      <c r="E93" s="52">
        <f>IF(AND(D93&gt;0,D93&lt;11.3),INT(58.015*(11.5-D93)^1.81),0)</f>
        <v>371</v>
      </c>
      <c r="F93" s="52"/>
      <c r="G93" s="51"/>
      <c r="H93" s="52">
        <f>IF(G93&lt;&gt;0,INT(0.8465*((G93*100)-75)^1.42),0)</f>
        <v>0</v>
      </c>
      <c r="I93" s="51">
        <v>3.84</v>
      </c>
      <c r="J93" s="52">
        <f>IF(I93&lt;&gt;0,INT(0.14354*((I93*100)-220)^1.4),0)</f>
        <v>181</v>
      </c>
      <c r="K93" s="51">
        <v>23.8</v>
      </c>
      <c r="L93" s="52">
        <f>IF(AND(K93&gt;10.15,K93&lt;&gt;"N"),INT(5.33*(K93-10)^1.1),0)</f>
        <v>95</v>
      </c>
      <c r="M93" s="78">
        <v>2</v>
      </c>
      <c r="N93" s="54" t="s">
        <v>13</v>
      </c>
      <c r="O93" s="55">
        <v>36.01</v>
      </c>
      <c r="P93" s="52">
        <f>IF(AND(235&gt;M93*60+O93,M93&gt;0),INT(0.13279*(235-(M93*60+O93))^1.85),0)</f>
        <v>430</v>
      </c>
      <c r="Q93" s="19">
        <f>SUM(E93,H93,J93,L93,P93,)</f>
        <v>1077</v>
      </c>
      <c r="R93" s="24">
        <f>D90</f>
        <v>3225</v>
      </c>
      <c r="S93" s="77">
        <f>B90</f>
        <v>0</v>
      </c>
      <c r="T93" s="58">
        <v>12</v>
      </c>
      <c r="U93" s="58">
        <v>56</v>
      </c>
    </row>
    <row r="94" spans="1:22" ht="14.1" customHeight="1" thickBot="1">
      <c r="A94" s="10">
        <f>IF(Q94&lt;&gt;0,+RANK(Q94,Q$5:Q$113,0),0)</f>
        <v>37</v>
      </c>
      <c r="B94" s="105" t="s">
        <v>213</v>
      </c>
      <c r="C94" s="70"/>
      <c r="D94" s="99">
        <v>9.98</v>
      </c>
      <c r="E94" s="52">
        <f t="shared" ref="E94:E97" si="11">IF(AND(D94&gt;0,D94&lt;11.3),INT(58.015*(11.5-D94)^1.81),0)</f>
        <v>123</v>
      </c>
      <c r="F94" s="52"/>
      <c r="G94" s="51">
        <v>1.1399999999999999</v>
      </c>
      <c r="H94" s="52">
        <f>IF(G94&lt;&gt;0,INT(0.8465*((G94*100)-75)^1.42),0)</f>
        <v>153</v>
      </c>
      <c r="I94" s="51"/>
      <c r="J94" s="52">
        <f>IF(I94&lt;&gt;0,INT(0.14354*((I94*100)-220)^1.4),0)</f>
        <v>0</v>
      </c>
      <c r="K94" s="51">
        <v>33.33</v>
      </c>
      <c r="L94" s="52">
        <f>IF(AND(K94&gt;10.15,K94&lt;&gt;"N"),INT(5.33*(K94-10)^1.1),0)</f>
        <v>170</v>
      </c>
      <c r="M94" s="53">
        <v>3</v>
      </c>
      <c r="N94" s="54" t="s">
        <v>13</v>
      </c>
      <c r="O94" s="55">
        <v>4.6399999999999997</v>
      </c>
      <c r="P94" s="52">
        <f>IF(AND(235&gt;M94*60+O94,M94&gt;0),INT(0.13279*(235-(M94*60+O94))^1.85),0)</f>
        <v>187</v>
      </c>
      <c r="Q94" s="19">
        <f>SUM(E94,H94,J94,L94,P94,)</f>
        <v>633</v>
      </c>
      <c r="R94" s="24">
        <f>D90</f>
        <v>3225</v>
      </c>
      <c r="S94" s="77">
        <f>B90</f>
        <v>0</v>
      </c>
      <c r="T94" s="58">
        <v>12</v>
      </c>
      <c r="U94" s="58">
        <v>57</v>
      </c>
    </row>
    <row r="95" spans="1:22" ht="14.1" customHeight="1" thickBot="1">
      <c r="A95" s="10">
        <f>IF(Q95&lt;&gt;0,+RANK(Q95,Q$5:Q$113,0),0)</f>
        <v>36</v>
      </c>
      <c r="B95" s="105" t="s">
        <v>214</v>
      </c>
      <c r="C95" s="70"/>
      <c r="D95" s="99">
        <v>9.33</v>
      </c>
      <c r="E95" s="52">
        <f t="shared" si="11"/>
        <v>235</v>
      </c>
      <c r="F95" s="52"/>
      <c r="G95" s="51"/>
      <c r="H95" s="52">
        <f>IF(G95&lt;&gt;0,INT(0.8465*((G95*100)-75)^1.42),0)</f>
        <v>0</v>
      </c>
      <c r="I95" s="51">
        <v>3.31</v>
      </c>
      <c r="J95" s="52">
        <f>IF(I95&lt;&gt;0,INT(0.14354*((I95*100)-220)^1.4),0)</f>
        <v>104</v>
      </c>
      <c r="K95" s="51">
        <v>43.33</v>
      </c>
      <c r="L95" s="52">
        <f>IF(AND(K95&gt;10.15,K95&lt;&gt;"N"),INT(5.33*(K95-10)^1.1),0)</f>
        <v>252</v>
      </c>
      <c r="M95" s="53">
        <v>3</v>
      </c>
      <c r="N95" s="54" t="s">
        <v>13</v>
      </c>
      <c r="O95" s="55">
        <v>26.53</v>
      </c>
      <c r="P95" s="52">
        <f>IF(AND(235&gt;M95*60+O95,M95&gt;0),INT(0.13279*(235-(M95*60+O95))^1.85),0)</f>
        <v>65</v>
      </c>
      <c r="Q95" s="19">
        <f>SUM(E95,H95,J95,L95,P95,)</f>
        <v>656</v>
      </c>
      <c r="R95" s="24">
        <f>D90</f>
        <v>3225</v>
      </c>
      <c r="S95" s="77">
        <f>B90</f>
        <v>0</v>
      </c>
      <c r="T95" s="58">
        <v>12</v>
      </c>
      <c r="U95" s="58">
        <v>58</v>
      </c>
    </row>
    <row r="96" spans="1:22" ht="14.1" customHeight="1" thickBot="1">
      <c r="A96" s="10">
        <f>IF(Q96&lt;&gt;0,+RANK(Q96,Q$5:Q$113,0),0)</f>
        <v>17</v>
      </c>
      <c r="B96" s="105" t="s">
        <v>215</v>
      </c>
      <c r="C96" s="70"/>
      <c r="D96" s="99">
        <v>10.28</v>
      </c>
      <c r="E96" s="52">
        <f t="shared" si="11"/>
        <v>83</v>
      </c>
      <c r="F96" s="52"/>
      <c r="G96" s="51">
        <v>1.26</v>
      </c>
      <c r="H96" s="52">
        <f>IF(G96&lt;&gt;0,INT(0.8465*((G96*100)-75)^1.42),0)</f>
        <v>225</v>
      </c>
      <c r="I96" s="51"/>
      <c r="J96" s="52">
        <f>IF(I96&lt;&gt;0,INT(0.14354*((I96*100)-220)^1.4),0)</f>
        <v>0</v>
      </c>
      <c r="K96" s="51">
        <v>45.49</v>
      </c>
      <c r="L96" s="52">
        <f>IF(AND(K96&gt;10.15,K96&lt;&gt;"N"),INT(5.33*(K96-10)^1.1),0)</f>
        <v>270</v>
      </c>
      <c r="M96" s="53">
        <v>3</v>
      </c>
      <c r="N96" s="54" t="s">
        <v>13</v>
      </c>
      <c r="O96" s="55">
        <v>1.25</v>
      </c>
      <c r="P96" s="52">
        <f>IF(AND(235&gt;M96*60+O96,M96&gt;0),INT(0.13279*(235-(M96*60+O96))^1.85),0)</f>
        <v>211</v>
      </c>
      <c r="Q96" s="19">
        <f>SUM(E96,H96,J96,L96,P96,)</f>
        <v>789</v>
      </c>
      <c r="R96" s="24">
        <f>D90</f>
        <v>3225</v>
      </c>
      <c r="S96" s="77">
        <f>B90</f>
        <v>0</v>
      </c>
      <c r="T96" s="58">
        <v>12</v>
      </c>
      <c r="U96" s="58">
        <v>59</v>
      </c>
    </row>
    <row r="97" spans="1:22" ht="14.1" customHeight="1" thickBot="1">
      <c r="A97" s="11">
        <f>IF(Q97&lt;&gt;0,+RANK(Q97,Q$5:Q$113,0),0)</f>
        <v>29</v>
      </c>
      <c r="B97" s="106" t="s">
        <v>216</v>
      </c>
      <c r="C97" s="71"/>
      <c r="D97" s="100">
        <v>9.18</v>
      </c>
      <c r="E97" s="62">
        <f t="shared" si="11"/>
        <v>266</v>
      </c>
      <c r="F97" s="62"/>
      <c r="G97" s="61"/>
      <c r="H97" s="62">
        <f>IF(G97&lt;&gt;0,INT(0.8465*((G97*100)-75)^1.42),0)</f>
        <v>0</v>
      </c>
      <c r="I97" s="61">
        <v>3.76</v>
      </c>
      <c r="J97" s="62">
        <f>IF(I97&lt;&gt;0,INT(0.14354*((I97*100)-220)^1.4),0)</f>
        <v>168</v>
      </c>
      <c r="K97" s="61">
        <v>45.38</v>
      </c>
      <c r="L97" s="62">
        <f>IF(AND(K97&gt;10.15,K97&lt;&gt;"N"),INT(5.33*(K97-10)^1.1),0)</f>
        <v>269</v>
      </c>
      <c r="M97" s="63">
        <v>0</v>
      </c>
      <c r="N97" s="64" t="s">
        <v>13</v>
      </c>
      <c r="O97" s="65"/>
      <c r="P97" s="62">
        <f>IF(AND(235&gt;M97*60+O97,M97&gt;0),INT(0.13279*(235-(M97*60+O97))^1.85),0)</f>
        <v>0</v>
      </c>
      <c r="Q97" s="20">
        <f>SUM(E97,H97,J97,L97,P97,)</f>
        <v>703</v>
      </c>
      <c r="R97" s="24">
        <f>D90</f>
        <v>3225</v>
      </c>
      <c r="S97" s="77">
        <f>B90</f>
        <v>0</v>
      </c>
      <c r="T97" s="58">
        <v>12</v>
      </c>
      <c r="U97" s="58">
        <v>60</v>
      </c>
    </row>
    <row r="98" spans="1:22" ht="14.1" customHeight="1" thickBot="1">
      <c r="A98" s="15" t="s">
        <v>16</v>
      </c>
      <c r="B98" s="16"/>
      <c r="C98" s="9"/>
      <c r="D98" s="13">
        <f>LARGE(Q101:Q105,1)+LARGE(Q101:Q105,2)+LARGE(Q101:Q105,3)+LARGE(Q101:Q105,4)</f>
        <v>3430</v>
      </c>
      <c r="E98" s="14"/>
      <c r="F98" s="41"/>
      <c r="G98" s="5" t="s">
        <v>12</v>
      </c>
      <c r="H98" s="4"/>
      <c r="I98" s="4"/>
      <c r="J98" s="4"/>
      <c r="K98" s="4"/>
      <c r="L98" s="4"/>
      <c r="M98" s="4"/>
      <c r="N98" s="4"/>
      <c r="O98" s="6"/>
      <c r="P98" s="4"/>
      <c r="Q98" s="82">
        <v>0</v>
      </c>
      <c r="R98" s="24">
        <f>D98</f>
        <v>3430</v>
      </c>
      <c r="S98" s="77"/>
      <c r="T98">
        <v>13</v>
      </c>
      <c r="V98" s="24">
        <f>R98</f>
        <v>3430</v>
      </c>
    </row>
    <row r="99" spans="1:22" ht="14.1" customHeight="1">
      <c r="A99" s="79" t="s">
        <v>11</v>
      </c>
      <c r="B99" s="39" t="s">
        <v>15</v>
      </c>
      <c r="C99" s="88" t="s">
        <v>0</v>
      </c>
      <c r="D99" s="25" t="s">
        <v>1</v>
      </c>
      <c r="E99" s="26"/>
      <c r="F99" s="36"/>
      <c r="G99" s="25" t="s">
        <v>8</v>
      </c>
      <c r="H99" s="26"/>
      <c r="I99" s="25" t="s">
        <v>2</v>
      </c>
      <c r="J99" s="26"/>
      <c r="K99" s="25" t="s">
        <v>3</v>
      </c>
      <c r="L99" s="26"/>
      <c r="M99" s="25" t="s">
        <v>4</v>
      </c>
      <c r="N99" s="27"/>
      <c r="O99" s="27"/>
      <c r="P99" s="26"/>
      <c r="Q99" s="21" t="s">
        <v>7</v>
      </c>
      <c r="R99" s="24">
        <f>D98</f>
        <v>3430</v>
      </c>
      <c r="S99" s="77"/>
      <c r="T99">
        <v>13</v>
      </c>
    </row>
    <row r="100" spans="1:22" ht="14.1" customHeight="1">
      <c r="A100" s="33"/>
      <c r="B100" s="110" t="s">
        <v>97</v>
      </c>
      <c r="C100" s="29"/>
      <c r="D100" s="23" t="s">
        <v>5</v>
      </c>
      <c r="E100" s="23" t="s">
        <v>6</v>
      </c>
      <c r="F100" s="37"/>
      <c r="G100" s="23" t="s">
        <v>5</v>
      </c>
      <c r="H100" s="23" t="s">
        <v>6</v>
      </c>
      <c r="I100" s="23" t="s">
        <v>5</v>
      </c>
      <c r="J100" s="23" t="s">
        <v>6</v>
      </c>
      <c r="K100" s="23" t="s">
        <v>5</v>
      </c>
      <c r="L100" s="23" t="s">
        <v>6</v>
      </c>
      <c r="M100" s="30" t="s">
        <v>5</v>
      </c>
      <c r="N100" s="31"/>
      <c r="O100" s="32"/>
      <c r="P100" s="23" t="s">
        <v>6</v>
      </c>
      <c r="Q100" s="22"/>
      <c r="R100" s="24">
        <f>D98</f>
        <v>3430</v>
      </c>
      <c r="S100" s="77"/>
      <c r="T100">
        <v>13</v>
      </c>
    </row>
    <row r="101" spans="1:22" ht="14.1" customHeight="1" thickBot="1">
      <c r="A101" s="10">
        <f>IF(Q101&lt;&gt;0,+RANK(Q101,Q$5:Q$113,0),0)</f>
        <v>7</v>
      </c>
      <c r="B101" s="104" t="s">
        <v>217</v>
      </c>
      <c r="C101" s="70"/>
      <c r="D101" s="99">
        <v>8.99</v>
      </c>
      <c r="E101" s="52">
        <f>IF(AND(D101&gt;0,D101&lt;11.3),INT(58.015*(11.5-D101)^1.81),0)</f>
        <v>306</v>
      </c>
      <c r="F101" s="52"/>
      <c r="G101" s="51"/>
      <c r="H101" s="52">
        <f>IF(G101&lt;&gt;0,INT(0.8465*((G101*100)-75)^1.42),0)</f>
        <v>0</v>
      </c>
      <c r="I101" s="51">
        <v>3.45</v>
      </c>
      <c r="J101" s="52">
        <f>IF(I101&lt;&gt;0,INT(0.14354*((I101*100)-220)^1.4),0)</f>
        <v>123</v>
      </c>
      <c r="K101" s="51">
        <v>28.82</v>
      </c>
      <c r="L101" s="52">
        <f>IF(AND(K101&gt;10.15,K101&lt;&gt;"N"),INT(5.33*(K101-10)^1.1),0)</f>
        <v>134</v>
      </c>
      <c r="M101" s="78">
        <v>2</v>
      </c>
      <c r="N101" s="54" t="s">
        <v>13</v>
      </c>
      <c r="O101" s="55">
        <v>37.81</v>
      </c>
      <c r="P101" s="52">
        <f>IF(AND(235&gt;M101*60+O101,M101&gt;0),INT(0.13279*(235-(M101*60+O101))^1.85),0)</f>
        <v>412</v>
      </c>
      <c r="Q101" s="19">
        <f>SUM(E101,H101,J101,L101,P101,)</f>
        <v>975</v>
      </c>
      <c r="R101" s="24">
        <f>D98</f>
        <v>3430</v>
      </c>
      <c r="S101" s="77">
        <f>B98</f>
        <v>0</v>
      </c>
      <c r="T101" s="58">
        <v>13</v>
      </c>
      <c r="U101" s="58">
        <v>61</v>
      </c>
    </row>
    <row r="102" spans="1:22" ht="14.1" customHeight="1" thickBot="1">
      <c r="A102" s="10">
        <f>IF(Q102&lt;&gt;0,+RANK(Q102,Q$5:Q$113,0),0)</f>
        <v>0</v>
      </c>
      <c r="B102" s="105"/>
      <c r="C102" s="70"/>
      <c r="D102" s="99"/>
      <c r="E102" s="52">
        <f t="shared" ref="E102:E105" si="12">IF(AND(D102&gt;0,D102&lt;11.3),INT(58.015*(11.5-D102)^1.81),0)</f>
        <v>0</v>
      </c>
      <c r="F102" s="52"/>
      <c r="G102" s="51"/>
      <c r="H102" s="52">
        <f>IF(G102&lt;&gt;0,INT(0.8465*((G102*100)-75)^1.42),0)</f>
        <v>0</v>
      </c>
      <c r="I102" s="51"/>
      <c r="J102" s="52">
        <f>IF(I102&lt;&gt;0,INT(0.14354*((I102*100)-220)^1.4),0)</f>
        <v>0</v>
      </c>
      <c r="K102" s="51"/>
      <c r="L102" s="52">
        <f>IF(AND(K102&gt;10.15,K102&lt;&gt;"N"),INT(5.33*(K102-10)^1.1),0)</f>
        <v>0</v>
      </c>
      <c r="M102" s="53"/>
      <c r="N102" s="54" t="s">
        <v>13</v>
      </c>
      <c r="O102" s="55"/>
      <c r="P102" s="52">
        <f>IF(AND(235&gt;M102*60+O102,M102&gt;0),INT(0.13279*(235-(M102*60+O102))^1.85),0)</f>
        <v>0</v>
      </c>
      <c r="Q102" s="19">
        <f>SUM(E102,H102,J102,L102,P102,)</f>
        <v>0</v>
      </c>
      <c r="R102" s="24">
        <f>D98</f>
        <v>3430</v>
      </c>
      <c r="S102" s="77">
        <f>B98</f>
        <v>0</v>
      </c>
      <c r="T102" s="58">
        <v>13</v>
      </c>
      <c r="U102" s="58">
        <v>62</v>
      </c>
    </row>
    <row r="103" spans="1:22" ht="14.1" customHeight="1" thickBot="1">
      <c r="A103" s="10">
        <f>IF(Q103&lt;&gt;0,+RANK(Q103,Q$5:Q$113,0),0)</f>
        <v>8</v>
      </c>
      <c r="B103" s="105" t="s">
        <v>218</v>
      </c>
      <c r="C103" s="70"/>
      <c r="D103" s="99">
        <v>9.1300000000000008</v>
      </c>
      <c r="E103" s="52">
        <f t="shared" si="12"/>
        <v>276</v>
      </c>
      <c r="F103" s="52"/>
      <c r="G103" s="51"/>
      <c r="H103" s="52">
        <f>IF(G103&lt;&gt;0,INT(0.8465*((G103*100)-75)^1.42),0)</f>
        <v>0</v>
      </c>
      <c r="I103" s="51">
        <v>3.79</v>
      </c>
      <c r="J103" s="52">
        <f>IF(I103&lt;&gt;0,INT(0.14354*((I103*100)-220)^1.4),0)</f>
        <v>173</v>
      </c>
      <c r="K103" s="51">
        <v>38.28</v>
      </c>
      <c r="L103" s="52">
        <f>IF(AND(K103&gt;10.15,K103&lt;&gt;"N"),INT(5.33*(K103-10)^1.1),0)</f>
        <v>210</v>
      </c>
      <c r="M103" s="53">
        <v>2</v>
      </c>
      <c r="N103" s="54" t="s">
        <v>13</v>
      </c>
      <c r="O103" s="55">
        <v>56.2</v>
      </c>
      <c r="P103" s="52">
        <f>IF(AND(235&gt;M103*60+O103,M103&gt;0),INT(0.13279*(235-(M103*60+O103))^1.85),0)</f>
        <v>249</v>
      </c>
      <c r="Q103" s="19">
        <f>SUM(E103,H103,J103,L103,P103,)</f>
        <v>908</v>
      </c>
      <c r="R103" s="24">
        <f>D98</f>
        <v>3430</v>
      </c>
      <c r="S103" s="77">
        <f>B98</f>
        <v>0</v>
      </c>
      <c r="T103" s="58">
        <v>13</v>
      </c>
      <c r="U103" s="58">
        <v>63</v>
      </c>
    </row>
    <row r="104" spans="1:22" ht="14.1" customHeight="1" thickBot="1">
      <c r="A104" s="10">
        <f>IF(Q104&lt;&gt;0,+RANK(Q104,Q$5:Q$113,0),0)</f>
        <v>13</v>
      </c>
      <c r="B104" s="105" t="s">
        <v>219</v>
      </c>
      <c r="C104" s="70"/>
      <c r="D104" s="99">
        <v>9.6300000000000008</v>
      </c>
      <c r="E104" s="52">
        <f t="shared" si="12"/>
        <v>180</v>
      </c>
      <c r="F104" s="52"/>
      <c r="G104" s="51">
        <v>1.1399999999999999</v>
      </c>
      <c r="H104" s="52">
        <f>IF(G104&lt;&gt;0,INT(0.8465*((G104*100)-75)^1.42),0)</f>
        <v>153</v>
      </c>
      <c r="I104" s="51"/>
      <c r="J104" s="52">
        <f>IF(I104&lt;&gt;0,INT(0.14354*((I104*100)-220)^1.4),0)</f>
        <v>0</v>
      </c>
      <c r="K104" s="51">
        <v>48.58</v>
      </c>
      <c r="L104" s="52">
        <f>IF(AND(K104&gt;10.15,K104&lt;&gt;"N"),INT(5.33*(K104-10)^1.1),0)</f>
        <v>296</v>
      </c>
      <c r="M104" s="53">
        <v>2</v>
      </c>
      <c r="N104" s="54" t="s">
        <v>13</v>
      </c>
      <c r="O104" s="55">
        <v>58.46</v>
      </c>
      <c r="P104" s="52">
        <f>IF(AND(235&gt;M104*60+O104,M104&gt;0),INT(0.13279*(235-(M104*60+O104))^1.85),0)</f>
        <v>231</v>
      </c>
      <c r="Q104" s="19">
        <f>SUM(E104,H104,J104,L104,P104,)</f>
        <v>860</v>
      </c>
      <c r="R104" s="24">
        <f>D98</f>
        <v>3430</v>
      </c>
      <c r="S104" s="77">
        <f>B98</f>
        <v>0</v>
      </c>
      <c r="T104" s="58">
        <v>13</v>
      </c>
      <c r="U104" s="58">
        <v>64</v>
      </c>
    </row>
    <row r="105" spans="1:22" ht="14.1" customHeight="1" thickBot="1">
      <c r="A105" s="11">
        <f>IF(Q105&lt;&gt;0,+RANK(Q105,Q$5:Q$113,0),0)</f>
        <v>33</v>
      </c>
      <c r="B105" s="106" t="s">
        <v>220</v>
      </c>
      <c r="C105" s="71"/>
      <c r="D105" s="100">
        <v>10.28</v>
      </c>
      <c r="E105" s="62">
        <f t="shared" si="12"/>
        <v>83</v>
      </c>
      <c r="F105" s="62"/>
      <c r="G105" s="61">
        <v>1.1399999999999999</v>
      </c>
      <c r="H105" s="62">
        <f>IF(G105&lt;&gt;0,INT(0.8465*((G105*100)-75)^1.42),0)</f>
        <v>153</v>
      </c>
      <c r="I105" s="61"/>
      <c r="J105" s="62">
        <f>IF(I105&lt;&gt;0,INT(0.14354*((I105*100)-220)^1.4),0)</f>
        <v>0</v>
      </c>
      <c r="K105" s="61">
        <v>47.98</v>
      </c>
      <c r="L105" s="62">
        <f>IF(AND(K105&gt;10.15,K105&lt;&gt;"N"),INT(5.33*(K105-10)^1.1),0)</f>
        <v>291</v>
      </c>
      <c r="M105" s="63">
        <v>3</v>
      </c>
      <c r="N105" s="64" t="s">
        <v>13</v>
      </c>
      <c r="O105" s="65">
        <v>8.59</v>
      </c>
      <c r="P105" s="62">
        <f>IF(AND(235&gt;M105*60+O105,M105&gt;0),INT(0.13279*(235-(M105*60+O105))^1.85),0)</f>
        <v>160</v>
      </c>
      <c r="Q105" s="20">
        <f>SUM(E105,H105,J105,L105,P105,)</f>
        <v>687</v>
      </c>
      <c r="R105" s="24">
        <f>D98</f>
        <v>3430</v>
      </c>
      <c r="S105" s="77">
        <f>B98</f>
        <v>0</v>
      </c>
      <c r="T105" s="58">
        <v>13</v>
      </c>
      <c r="U105" s="58">
        <v>65</v>
      </c>
    </row>
    <row r="106" spans="1:22" ht="14.1" customHeight="1" thickBot="1">
      <c r="A106" s="15" t="s">
        <v>16</v>
      </c>
      <c r="B106" s="16"/>
      <c r="C106" s="9"/>
      <c r="D106" s="13">
        <f>LARGE(Q109:Q113,1)+LARGE(Q109:Q113,2)+LARGE(Q109:Q113,3)+LARGE(Q109:Q113,4)</f>
        <v>3410</v>
      </c>
      <c r="E106" s="14"/>
      <c r="F106" s="41"/>
      <c r="G106" s="5" t="s">
        <v>12</v>
      </c>
      <c r="H106" s="4"/>
      <c r="I106" s="4"/>
      <c r="J106" s="4"/>
      <c r="K106" s="4"/>
      <c r="L106" s="4"/>
      <c r="M106" s="4"/>
      <c r="N106" s="4"/>
      <c r="O106" s="6"/>
      <c r="P106" s="4"/>
      <c r="Q106" s="82">
        <v>0</v>
      </c>
      <c r="R106" s="24">
        <f>D106</f>
        <v>3410</v>
      </c>
      <c r="S106" s="77"/>
      <c r="T106">
        <v>14</v>
      </c>
      <c r="V106" s="24">
        <f>R106</f>
        <v>3410</v>
      </c>
    </row>
    <row r="107" spans="1:22" ht="14.1" customHeight="1">
      <c r="A107" s="79" t="s">
        <v>11</v>
      </c>
      <c r="B107" s="39" t="s">
        <v>15</v>
      </c>
      <c r="C107" s="88" t="s">
        <v>0</v>
      </c>
      <c r="D107" s="25" t="s">
        <v>1</v>
      </c>
      <c r="E107" s="26"/>
      <c r="F107" s="36"/>
      <c r="G107" s="25" t="s">
        <v>8</v>
      </c>
      <c r="H107" s="26"/>
      <c r="I107" s="25" t="s">
        <v>2</v>
      </c>
      <c r="J107" s="26"/>
      <c r="K107" s="25" t="s">
        <v>3</v>
      </c>
      <c r="L107" s="26"/>
      <c r="M107" s="25" t="s">
        <v>4</v>
      </c>
      <c r="N107" s="27"/>
      <c r="O107" s="27"/>
      <c r="P107" s="26"/>
      <c r="Q107" s="21" t="s">
        <v>7</v>
      </c>
      <c r="R107" s="24">
        <f>D106</f>
        <v>3410</v>
      </c>
      <c r="S107" s="77"/>
      <c r="T107">
        <v>14</v>
      </c>
    </row>
    <row r="108" spans="1:22" ht="14.1" customHeight="1">
      <c r="A108" s="33"/>
      <c r="B108" s="108" t="s">
        <v>102</v>
      </c>
      <c r="C108" s="29"/>
      <c r="D108" s="23" t="s">
        <v>5</v>
      </c>
      <c r="E108" s="23" t="s">
        <v>6</v>
      </c>
      <c r="F108" s="37"/>
      <c r="G108" s="23" t="s">
        <v>5</v>
      </c>
      <c r="H108" s="23" t="s">
        <v>6</v>
      </c>
      <c r="I108" s="23" t="s">
        <v>5</v>
      </c>
      <c r="J108" s="23" t="s">
        <v>6</v>
      </c>
      <c r="K108" s="23" t="s">
        <v>5</v>
      </c>
      <c r="L108" s="23" t="s">
        <v>6</v>
      </c>
      <c r="M108" s="30" t="s">
        <v>5</v>
      </c>
      <c r="N108" s="31"/>
      <c r="O108" s="32"/>
      <c r="P108" s="23" t="s">
        <v>6</v>
      </c>
      <c r="Q108" s="22"/>
      <c r="R108" s="24">
        <f>D106</f>
        <v>3410</v>
      </c>
      <c r="S108" s="77"/>
      <c r="T108">
        <v>14</v>
      </c>
    </row>
    <row r="109" spans="1:22" ht="14.1" customHeight="1" thickBot="1">
      <c r="A109" s="10">
        <f>IF(Q109&lt;&gt;0,+RANK(Q109,Q$5:Q$113,0),0)</f>
        <v>26</v>
      </c>
      <c r="B109" s="104" t="s">
        <v>221</v>
      </c>
      <c r="C109" s="70"/>
      <c r="D109" s="99">
        <v>9.7100000000000009</v>
      </c>
      <c r="E109" s="52">
        <f>IF(AND(D109&gt;0,D109&lt;11.3),INT(58.015*(11.5-D109)^1.81),0)</f>
        <v>166</v>
      </c>
      <c r="F109" s="52"/>
      <c r="G109" s="51"/>
      <c r="H109" s="52">
        <f>IF(G109&lt;&gt;0,INT(0.8465*((G109*100)-75)^1.42),0)</f>
        <v>0</v>
      </c>
      <c r="I109" s="51">
        <v>3.1</v>
      </c>
      <c r="J109" s="52">
        <f>IF(I109&lt;&gt;0,INT(0.14354*((I109*100)-220)^1.4),0)</f>
        <v>78</v>
      </c>
      <c r="K109" s="51">
        <v>54.85</v>
      </c>
      <c r="L109" s="52">
        <f>IF(AND(K109&gt;10.15,K109&lt;&gt;"N"),INT(5.33*(K109-10)^1.1),0)</f>
        <v>349</v>
      </c>
      <c r="M109" s="78">
        <v>3</v>
      </c>
      <c r="N109" s="54" t="s">
        <v>13</v>
      </c>
      <c r="O109" s="55">
        <v>12.03</v>
      </c>
      <c r="P109" s="52">
        <f>IF(AND(235&gt;M109*60+O109,M109&gt;0),INT(0.13279*(235-(M109*60+O109))^1.85),0)</f>
        <v>139</v>
      </c>
      <c r="Q109" s="19">
        <f>SUM(E109,H109,J109,L109,P109,)</f>
        <v>732</v>
      </c>
      <c r="R109" s="24">
        <f>D106</f>
        <v>3410</v>
      </c>
      <c r="S109" s="77">
        <f>B106</f>
        <v>0</v>
      </c>
      <c r="T109" s="58">
        <v>14</v>
      </c>
      <c r="U109" s="58">
        <v>66</v>
      </c>
    </row>
    <row r="110" spans="1:22" ht="14.1" customHeight="1" thickBot="1">
      <c r="A110" s="10">
        <f>IF(Q110&lt;&gt;0,+RANK(Q110,Q$5:Q$113,0),0)</f>
        <v>5</v>
      </c>
      <c r="B110" s="105" t="s">
        <v>222</v>
      </c>
      <c r="C110" s="70"/>
      <c r="D110" s="99">
        <v>9.19</v>
      </c>
      <c r="E110" s="52">
        <f>IF(AND(D110&gt;0,D110&lt;11.3),INT(58.015*(11.5-D110)^1.81),0)</f>
        <v>264</v>
      </c>
      <c r="F110" s="52"/>
      <c r="G110" s="51">
        <v>1.22</v>
      </c>
      <c r="H110" s="52">
        <f>IF(G110&lt;&gt;0,INT(0.8465*((G110*100)-75)^1.42),0)</f>
        <v>200</v>
      </c>
      <c r="I110" s="51"/>
      <c r="J110" s="52">
        <f>IF(I110&lt;&gt;0,INT(0.14354*((I110*100)-220)^1.4),0)</f>
        <v>0</v>
      </c>
      <c r="K110" s="51">
        <v>40.54</v>
      </c>
      <c r="L110" s="52">
        <f>IF(AND(K110&gt;10.15,K110&lt;&gt;"N"),INT(5.33*(K110-10)^1.1),0)</f>
        <v>229</v>
      </c>
      <c r="M110" s="53">
        <v>2</v>
      </c>
      <c r="N110" s="54" t="s">
        <v>13</v>
      </c>
      <c r="O110" s="55">
        <v>48.49</v>
      </c>
      <c r="P110" s="52">
        <f>IF(AND(235&gt;M110*60+O110,M110&gt;0),INT(0.13279*(235-(M110*60+O110))^1.85),0)</f>
        <v>312</v>
      </c>
      <c r="Q110" s="19">
        <f>SUM(E110,H110,J110,L110,P110,)</f>
        <v>1005</v>
      </c>
      <c r="R110" s="24">
        <f>D106</f>
        <v>3410</v>
      </c>
      <c r="S110" s="77">
        <f>B106</f>
        <v>0</v>
      </c>
      <c r="T110" s="58">
        <v>14</v>
      </c>
      <c r="U110" s="58">
        <v>67</v>
      </c>
    </row>
    <row r="111" spans="1:22" ht="14.1" customHeight="1" thickBot="1">
      <c r="A111" s="10">
        <f>IF(Q111&lt;&gt;0,+RANK(Q111,Q$5:Q$113,0),0)</f>
        <v>19</v>
      </c>
      <c r="B111" s="105" t="s">
        <v>223</v>
      </c>
      <c r="C111" s="70"/>
      <c r="D111" s="99">
        <v>9.8800000000000008</v>
      </c>
      <c r="E111" s="52">
        <f t="shared" ref="E111:E113" si="13">IF(AND(D111&gt;0,D111&lt;11.3),INT(58.015*(11.5-D111)^1.81),0)</f>
        <v>138</v>
      </c>
      <c r="F111" s="52"/>
      <c r="G111" s="51"/>
      <c r="H111" s="52">
        <f>IF(G111&lt;&gt;0,INT(0.8465*((G111*100)-75)^1.42),0)</f>
        <v>0</v>
      </c>
      <c r="I111" s="51">
        <v>3.69</v>
      </c>
      <c r="J111" s="52">
        <f>IF(I111&lt;&gt;0,INT(0.14354*((I111*100)-220)^1.4),0)</f>
        <v>158</v>
      </c>
      <c r="K111" s="51">
        <v>40.799999999999997</v>
      </c>
      <c r="L111" s="52">
        <f>IF(AND(K111&gt;10.15,K111&lt;&gt;"N"),INT(5.33*(K111-10)^1.1),0)</f>
        <v>231</v>
      </c>
      <c r="M111" s="53">
        <v>2</v>
      </c>
      <c r="N111" s="54" t="s">
        <v>13</v>
      </c>
      <c r="O111" s="55">
        <v>55.73</v>
      </c>
      <c r="P111" s="52">
        <f>IF(AND(235&gt;M111*60+O111,M111&gt;0),INT(0.13279*(235-(M111*60+O111))^1.85),0)</f>
        <v>252</v>
      </c>
      <c r="Q111" s="19">
        <f>SUM(E111,H111,J111,L111,P111,)</f>
        <v>779</v>
      </c>
      <c r="R111" s="24">
        <f>D106</f>
        <v>3410</v>
      </c>
      <c r="S111" s="77">
        <f>B106</f>
        <v>0</v>
      </c>
      <c r="T111" s="58">
        <v>14</v>
      </c>
      <c r="U111" s="58">
        <v>68</v>
      </c>
    </row>
    <row r="112" spans="1:22" ht="14.1" customHeight="1" thickBot="1">
      <c r="A112" s="10">
        <f>IF(Q112&lt;&gt;0,+RANK(Q112,Q$5:Q$113,0),0)</f>
        <v>15</v>
      </c>
      <c r="B112" s="105" t="s">
        <v>224</v>
      </c>
      <c r="C112" s="70"/>
      <c r="D112" s="99">
        <v>10.33</v>
      </c>
      <c r="E112" s="52">
        <f t="shared" si="13"/>
        <v>77</v>
      </c>
      <c r="F112" s="52"/>
      <c r="G112" s="51">
        <v>1.1599999999999999</v>
      </c>
      <c r="H112" s="52">
        <f>IF(G112&lt;&gt;0,INT(0.8465*((G112*100)-75)^1.42),0)</f>
        <v>165</v>
      </c>
      <c r="I112" s="51"/>
      <c r="J112" s="52">
        <f>IF(I112&lt;&gt;0,INT(0.14354*((I112*100)-220)^1.4),0)</f>
        <v>0</v>
      </c>
      <c r="K112" s="51">
        <v>55</v>
      </c>
      <c r="L112" s="52">
        <f>IF(AND(K112&gt;10.15,K112&lt;&gt;"N"),INT(5.33*(K112-10)^1.1),0)</f>
        <v>350</v>
      </c>
      <c r="M112" s="53">
        <v>2</v>
      </c>
      <c r="N112" s="54" t="s">
        <v>13</v>
      </c>
      <c r="O112" s="55">
        <v>59.11</v>
      </c>
      <c r="P112" s="52">
        <f>IF(AND(235&gt;M112*60+O112,M112&gt;0),INT(0.13279*(235-(M112*60+O112))^1.85),0)</f>
        <v>226</v>
      </c>
      <c r="Q112" s="19">
        <f>SUM(E112,H112,J112,L112,P112,)</f>
        <v>818</v>
      </c>
      <c r="R112" s="24">
        <f>D106</f>
        <v>3410</v>
      </c>
      <c r="S112" s="77">
        <f>B106</f>
        <v>0</v>
      </c>
      <c r="T112" s="58">
        <v>14</v>
      </c>
      <c r="U112" s="58">
        <v>69</v>
      </c>
    </row>
    <row r="113" spans="1:21" ht="14.1" customHeight="1" thickBot="1">
      <c r="A113" s="11">
        <f>IF(Q113&lt;&gt;0,+RANK(Q113,Q$5:Q$113,0),0)</f>
        <v>16</v>
      </c>
      <c r="B113" s="106" t="s">
        <v>225</v>
      </c>
      <c r="C113" s="71"/>
      <c r="D113" s="100">
        <v>9.31</v>
      </c>
      <c r="E113" s="62">
        <f t="shared" si="13"/>
        <v>239</v>
      </c>
      <c r="F113" s="62"/>
      <c r="G113" s="61"/>
      <c r="H113" s="62">
        <f>IF(G113&lt;&gt;0,INT(0.8465*((G113*100)-75)^1.42),0)</f>
        <v>0</v>
      </c>
      <c r="I113" s="61">
        <v>3.63</v>
      </c>
      <c r="J113" s="62">
        <f>IF(I113&lt;&gt;0,INT(0.14354*((I113*100)-220)^1.4),0)</f>
        <v>149</v>
      </c>
      <c r="K113" s="61">
        <v>28.75</v>
      </c>
      <c r="L113" s="62">
        <f>IF(AND(K113&gt;10.15,K113&lt;&gt;"N"),INT(5.33*(K113-10)^1.1),0)</f>
        <v>133</v>
      </c>
      <c r="M113" s="63">
        <v>2</v>
      </c>
      <c r="N113" s="64" t="s">
        <v>13</v>
      </c>
      <c r="O113" s="65">
        <v>51.46</v>
      </c>
      <c r="P113" s="62">
        <f>IF(AND(235&gt;M113*60+O113,M113&gt;0),INT(0.13279*(235-(M113*60+O113))^1.85),0)</f>
        <v>287</v>
      </c>
      <c r="Q113" s="20">
        <f>SUM(E113,H113,J113,L113,P113,)</f>
        <v>808</v>
      </c>
      <c r="R113" s="24">
        <f>D106</f>
        <v>3410</v>
      </c>
      <c r="S113" s="77">
        <f>B106</f>
        <v>0</v>
      </c>
      <c r="T113" s="58">
        <v>14</v>
      </c>
      <c r="U113" s="58">
        <v>70</v>
      </c>
    </row>
    <row r="114" spans="1:21" ht="14.1" customHeight="1"/>
    <row r="115" spans="1:21" ht="14.1" customHeight="1"/>
  </sheetData>
  <sortState ref="A2:V113">
    <sortCondition ref="T2:T113"/>
  </sortState>
  <mergeCells count="1">
    <mergeCell ref="A1:Q1"/>
  </mergeCells>
  <phoneticPr fontId="0" type="noConversion"/>
  <printOptions horizontalCentered="1"/>
  <pageMargins left="0.23622047244094491" right="0.23622047244094491" top="0.39370078740157483" bottom="0.59055118110236227" header="0.19685039370078741" footer="0.31496062992125984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0" r:id="rId4" name="Button 48">
              <controlPr defaultSize="0" print="0" autoFill="0" autoPict="0" macro="[0]!pořadídružstevMH">
                <anchor moveWithCells="1">
                  <from>
                    <xdr:col>0</xdr:col>
                    <xdr:colOff>9525</xdr:colOff>
                    <xdr:row>0</xdr:row>
                    <xdr:rowOff>47625</xdr:rowOff>
                  </from>
                  <to>
                    <xdr:col>1</xdr:col>
                    <xdr:colOff>628650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" name="Button 49">
              <controlPr defaultSize="0" print="0" autoFill="0" autoPict="0" macro="[0]!zápisvýsledkůMH">
                <anchor moveWithCells="1">
                  <from>
                    <xdr:col>1</xdr:col>
                    <xdr:colOff>676275</xdr:colOff>
                    <xdr:row>0</xdr:row>
                    <xdr:rowOff>57150</xdr:rowOff>
                  </from>
                  <to>
                    <xdr:col>1</xdr:col>
                    <xdr:colOff>1304925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" name="Button 68">
              <controlPr defaultSize="0" print="0" autoFill="0" autoPict="0" macro="[0]!ručníčasyMH">
                <anchor moveWithCells="1">
                  <from>
                    <xdr:col>11</xdr:col>
                    <xdr:colOff>57150</xdr:colOff>
                    <xdr:row>0</xdr:row>
                    <xdr:rowOff>47625</xdr:rowOff>
                  </from>
                  <to>
                    <xdr:col>14</xdr:col>
                    <xdr:colOff>133350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" name="Button 69">
              <controlPr defaultSize="0" print="0" autoFill="0" autoPict="0" macro="[0]!elektrickéčasyMH">
                <anchor moveWithCells="1">
                  <from>
                    <xdr:col>14</xdr:col>
                    <xdr:colOff>180975</xdr:colOff>
                    <xdr:row>0</xdr:row>
                    <xdr:rowOff>57150</xdr:rowOff>
                  </from>
                  <to>
                    <xdr:col>16</xdr:col>
                    <xdr:colOff>95250</xdr:colOff>
                    <xdr:row>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5"/>
  <sheetViews>
    <sheetView workbookViewId="0">
      <selection activeCell="T17" sqref="T17"/>
    </sheetView>
  </sheetViews>
  <sheetFormatPr defaultRowHeight="12.75"/>
  <cols>
    <col min="1" max="1" width="5.7109375" style="147" customWidth="1"/>
    <col min="2" max="2" width="18.5703125" customWidth="1"/>
    <col min="3" max="3" width="5.5703125" customWidth="1"/>
    <col min="4" max="4" width="7.5703125" customWidth="1"/>
    <col min="5" max="5" width="7.28515625" customWidth="1"/>
    <col min="6" max="6" width="4.42578125" customWidth="1"/>
    <col min="7" max="7" width="6.28515625" customWidth="1"/>
    <col min="8" max="9" width="6.140625" customWidth="1"/>
    <col min="10" max="10" width="5.5703125" customWidth="1"/>
    <col min="11" max="11" width="7.42578125" customWidth="1"/>
    <col min="12" max="12" width="5.7109375" customWidth="1"/>
    <col min="13" max="13" width="3.85546875" customWidth="1"/>
    <col min="14" max="14" width="2.42578125" customWidth="1"/>
    <col min="15" max="15" width="6.28515625" customWidth="1"/>
    <col min="16" max="16" width="6.85546875" customWidth="1"/>
    <col min="19" max="19" width="32.5703125" style="119" customWidth="1"/>
    <col min="20" max="20" width="12" style="119" customWidth="1"/>
    <col min="21" max="21" width="12.28515625" style="119" customWidth="1"/>
    <col min="22" max="22" width="9.140625" style="119"/>
  </cols>
  <sheetData>
    <row r="1" spans="1:22" ht="24" thickBot="1">
      <c r="A1" s="168" t="s">
        <v>21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2" ht="14.1" customHeight="1" thickBot="1">
      <c r="A2" s="142"/>
      <c r="B2" s="16"/>
      <c r="C2" s="9"/>
      <c r="D2" s="13">
        <f>LARGE(Q5:Q9,1)+LARGE(Q5:Q9,2)+LARGE(Q5:Q9,3)+LARGE(Q5:Q9,4)</f>
        <v>4401</v>
      </c>
      <c r="E2" s="14"/>
      <c r="F2" s="41"/>
      <c r="G2" s="5" t="s">
        <v>12</v>
      </c>
      <c r="H2" s="4"/>
      <c r="I2" s="4"/>
      <c r="J2" s="4"/>
      <c r="K2" s="4"/>
      <c r="L2" s="4"/>
      <c r="M2" s="4"/>
      <c r="N2" s="4"/>
      <c r="O2" s="6"/>
      <c r="P2" s="4"/>
      <c r="Q2" s="82">
        <f>IF(V2&lt;&gt;0,+RANK(V2,V$2:V$113,0),0)</f>
        <v>0</v>
      </c>
    </row>
    <row r="3" spans="1:22" ht="14.1" customHeight="1">
      <c r="A3" s="79" t="s">
        <v>11</v>
      </c>
      <c r="B3" s="39" t="s">
        <v>15</v>
      </c>
      <c r="C3" s="88" t="s">
        <v>0</v>
      </c>
      <c r="D3" s="25" t="s">
        <v>1</v>
      </c>
      <c r="E3" s="26"/>
      <c r="F3" s="36"/>
      <c r="G3" s="25" t="s">
        <v>8</v>
      </c>
      <c r="H3" s="26"/>
      <c r="I3" s="25" t="s">
        <v>2</v>
      </c>
      <c r="J3" s="26"/>
      <c r="K3" s="25" t="s">
        <v>3</v>
      </c>
      <c r="L3" s="26"/>
      <c r="M3" s="25" t="s">
        <v>4</v>
      </c>
      <c r="N3" s="27"/>
      <c r="O3" s="27"/>
      <c r="P3" s="26"/>
      <c r="Q3" s="21" t="s">
        <v>7</v>
      </c>
      <c r="U3" s="124" t="s">
        <v>576</v>
      </c>
      <c r="V3" s="119" t="s">
        <v>578</v>
      </c>
    </row>
    <row r="4" spans="1:22" ht="14.1" customHeight="1">
      <c r="A4" s="33"/>
      <c r="B4" s="108" t="s">
        <v>108</v>
      </c>
      <c r="C4" s="29"/>
      <c r="D4" s="23" t="s">
        <v>5</v>
      </c>
      <c r="E4" s="96" t="s">
        <v>6</v>
      </c>
      <c r="F4" s="37"/>
      <c r="G4" s="23" t="s">
        <v>5</v>
      </c>
      <c r="H4" s="23" t="s">
        <v>6</v>
      </c>
      <c r="I4" s="23" t="s">
        <v>5</v>
      </c>
      <c r="J4" s="23" t="s">
        <v>6</v>
      </c>
      <c r="K4" s="23" t="s">
        <v>5</v>
      </c>
      <c r="L4" s="23" t="s">
        <v>6</v>
      </c>
      <c r="M4" s="30" t="s">
        <v>5</v>
      </c>
      <c r="N4" s="31"/>
      <c r="O4" s="32"/>
      <c r="P4" s="23" t="s">
        <v>6</v>
      </c>
      <c r="Q4" s="22"/>
      <c r="S4" s="120" t="s">
        <v>508</v>
      </c>
      <c r="T4" s="123">
        <v>4401</v>
      </c>
      <c r="U4" s="124">
        <v>10</v>
      </c>
      <c r="V4" s="124">
        <v>3</v>
      </c>
    </row>
    <row r="5" spans="1:22" ht="14.1" customHeight="1" thickBot="1">
      <c r="A5" s="10">
        <f>IF(Q5&lt;&gt;0,+RANK(Q5,Q$5:Q$113,0),0)</f>
        <v>1</v>
      </c>
      <c r="B5" s="104" t="s">
        <v>226</v>
      </c>
      <c r="C5" s="70"/>
      <c r="D5" s="103">
        <v>8.52</v>
      </c>
      <c r="E5" s="52">
        <f>IF(AND(D5&gt;0,D5&lt;11.3),INT(58.015*(11.5-D5)^1.81),0)</f>
        <v>418</v>
      </c>
      <c r="F5" s="94"/>
      <c r="G5" s="51"/>
      <c r="H5" s="52">
        <f>IF(G5&lt;&gt;0,INT(0.8465*((G5*100)-75)^1.42),0)</f>
        <v>0</v>
      </c>
      <c r="I5" s="51">
        <v>4.4000000000000004</v>
      </c>
      <c r="J5" s="52">
        <f>IF(I5&lt;&gt;0,INT(0.14354*((I5*100)-220)^1.4),0)</f>
        <v>273</v>
      </c>
      <c r="K5" s="51">
        <v>51.54</v>
      </c>
      <c r="L5" s="52">
        <f>IF(AND(K5&gt;10.15,K5&lt;&gt;"N"),INT(5.33*(K5-10)^1.1),0)</f>
        <v>321</v>
      </c>
      <c r="M5" s="53">
        <v>2</v>
      </c>
      <c r="N5" s="54" t="s">
        <v>13</v>
      </c>
      <c r="O5" s="55">
        <v>52.79</v>
      </c>
      <c r="P5" s="52">
        <f>IF(AND(235&gt;M5*60+O5,M5&gt;0),INT(0.13279*(235-(M5*60+O5))^1.85),0)</f>
        <v>276</v>
      </c>
      <c r="Q5" s="19">
        <f>SUM(E5,H5,J5,L5,P5,)</f>
        <v>1288</v>
      </c>
      <c r="S5" s="120" t="s">
        <v>545</v>
      </c>
      <c r="T5" s="123">
        <v>3623</v>
      </c>
      <c r="U5" s="124">
        <v>9</v>
      </c>
    </row>
    <row r="6" spans="1:22" ht="14.1" customHeight="1" thickBot="1">
      <c r="A6" s="10">
        <f>IF(Q6&lt;&gt;0,+RANK(Q6,Q$5:Q$113,0),0)</f>
        <v>5</v>
      </c>
      <c r="B6" s="105" t="s">
        <v>227</v>
      </c>
      <c r="C6" s="70"/>
      <c r="D6" s="103">
        <v>9.5</v>
      </c>
      <c r="E6" s="52">
        <f t="shared" ref="E6:E9" si="0">IF(AND(D6&gt;0,D6&lt;11.3),INT(58.015*(11.5-D6)^1.81),0)</f>
        <v>203</v>
      </c>
      <c r="F6" s="94"/>
      <c r="G6" s="51">
        <v>1.22</v>
      </c>
      <c r="H6" s="52">
        <f>IF(G6&lt;&gt;0,INT(0.8465*((G6*100)-75)^1.42),0)</f>
        <v>200</v>
      </c>
      <c r="I6" s="51"/>
      <c r="J6" s="52">
        <f>IF(I6&lt;&gt;0,INT(0.14354*((I6*100)-220)^1.4),0)</f>
        <v>0</v>
      </c>
      <c r="K6" s="51">
        <v>48.86</v>
      </c>
      <c r="L6" s="52">
        <f>IF(AND(K6&gt;10.15,K6&lt;&gt;"N"),INT(5.33*(K6-10)^1.1),0)</f>
        <v>298</v>
      </c>
      <c r="M6" s="53">
        <v>2</v>
      </c>
      <c r="N6" s="54" t="s">
        <v>13</v>
      </c>
      <c r="O6" s="55">
        <v>40.21</v>
      </c>
      <c r="P6" s="52">
        <f>IF(AND(235&gt;M6*60+O6,M6&gt;0),INT(0.13279*(235-(M6*60+O6))^1.85),0)</f>
        <v>388</v>
      </c>
      <c r="Q6" s="19">
        <f>SUM(E6,H6,J6,L6,P6,)</f>
        <v>1089</v>
      </c>
      <c r="S6" s="120" t="s">
        <v>546</v>
      </c>
      <c r="T6" s="123">
        <v>3430</v>
      </c>
      <c r="U6" s="124">
        <v>8</v>
      </c>
    </row>
    <row r="7" spans="1:22" ht="14.1" customHeight="1" thickBot="1">
      <c r="A7" s="10">
        <f>IF(Q7&lt;&gt;0,+RANK(Q7,Q$5:Q$113,0),0)</f>
        <v>6</v>
      </c>
      <c r="B7" s="105" t="s">
        <v>228</v>
      </c>
      <c r="C7" s="70"/>
      <c r="D7" s="103">
        <v>9.3699999999999992</v>
      </c>
      <c r="E7" s="52">
        <f t="shared" si="0"/>
        <v>227</v>
      </c>
      <c r="F7" s="94"/>
      <c r="G7" s="51"/>
      <c r="H7" s="52">
        <f>IF(G7&lt;&gt;0,INT(0.8465*((G7*100)-75)^1.42),0)</f>
        <v>0</v>
      </c>
      <c r="I7" s="51">
        <v>4.05</v>
      </c>
      <c r="J7" s="52">
        <f>IF(I7&lt;&gt;0,INT(0.14354*((I7*100)-220)^1.4),0)</f>
        <v>214</v>
      </c>
      <c r="K7" s="51">
        <v>32.04</v>
      </c>
      <c r="L7" s="52">
        <f>IF(AND(K7&gt;10.15,K7&lt;&gt;"N"),INT(5.33*(K7-10)^1.1),0)</f>
        <v>160</v>
      </c>
      <c r="M7" s="53">
        <v>2</v>
      </c>
      <c r="N7" s="54" t="s">
        <v>13</v>
      </c>
      <c r="O7" s="55">
        <v>35.25</v>
      </c>
      <c r="P7" s="52">
        <f>IF(AND(235&gt;M7*60+O7,M7&gt;0),INT(0.13279*(235-(M7*60+O7))^1.85),0)</f>
        <v>437</v>
      </c>
      <c r="Q7" s="19">
        <f>SUM(E7,H7,J7,L7,P7,)</f>
        <v>1038</v>
      </c>
      <c r="S7" s="120" t="s">
        <v>547</v>
      </c>
      <c r="T7" s="123">
        <v>3410</v>
      </c>
      <c r="U7" s="124">
        <v>7</v>
      </c>
    </row>
    <row r="8" spans="1:22" ht="14.1" customHeight="1" thickBot="1">
      <c r="A8" s="10">
        <f>IF(Q8&lt;&gt;0,+RANK(Q8,Q$5:Q$113,0),0)</f>
        <v>8</v>
      </c>
      <c r="B8" s="105" t="s">
        <v>229</v>
      </c>
      <c r="C8" s="70"/>
      <c r="D8" s="103">
        <v>9.31</v>
      </c>
      <c r="E8" s="52">
        <f t="shared" si="0"/>
        <v>239</v>
      </c>
      <c r="F8" s="94"/>
      <c r="G8" s="51">
        <v>1.3</v>
      </c>
      <c r="H8" s="52">
        <f>IF(G8&lt;&gt;0,INT(0.8465*((G8*100)-75)^1.42),0)</f>
        <v>250</v>
      </c>
      <c r="I8" s="51"/>
      <c r="J8" s="52">
        <f>IF(I8&lt;&gt;0,INT(0.14354*((I8*100)-220)^1.4),0)</f>
        <v>0</v>
      </c>
      <c r="K8" s="51">
        <v>27.5</v>
      </c>
      <c r="L8" s="52">
        <f>IF(AND(K8&gt;10.15,K8&lt;&gt;"N"),INT(5.33*(K8-10)^1.1),0)</f>
        <v>124</v>
      </c>
      <c r="M8" s="53">
        <v>2</v>
      </c>
      <c r="N8" s="54" t="s">
        <v>13</v>
      </c>
      <c r="O8" s="55">
        <v>41.78</v>
      </c>
      <c r="P8" s="52">
        <f>IF(AND(235&gt;M8*60+O8,M8&gt;0),INT(0.13279*(235-(M8*60+O8))^1.85),0)</f>
        <v>373</v>
      </c>
      <c r="Q8" s="19">
        <f>SUM(E8,H8,J8,L8,P8,)</f>
        <v>986</v>
      </c>
      <c r="S8" s="120" t="s">
        <v>530</v>
      </c>
      <c r="T8" s="123">
        <v>3327</v>
      </c>
      <c r="U8" s="124">
        <v>6</v>
      </c>
    </row>
    <row r="9" spans="1:22" ht="14.1" customHeight="1" thickBot="1">
      <c r="A9" s="11">
        <f>IF(Q9&lt;&gt;0,+RANK(Q9,Q$5:Q$113,0),0)</f>
        <v>9</v>
      </c>
      <c r="B9" s="133" t="s">
        <v>230</v>
      </c>
      <c r="C9" s="71"/>
      <c r="D9" s="102">
        <v>8.8000000000000007</v>
      </c>
      <c r="E9" s="62">
        <f t="shared" si="0"/>
        <v>350</v>
      </c>
      <c r="F9" s="95"/>
      <c r="G9" s="61"/>
      <c r="H9" s="62">
        <f>IF(G9&lt;&gt;0,INT(0.8465*((G9*100)-75)^1.42),0)</f>
        <v>0</v>
      </c>
      <c r="I9" s="61">
        <v>3.6</v>
      </c>
      <c r="J9" s="62">
        <f>IF(I9&lt;&gt;0,INT(0.14354*((I9*100)-220)^1.4),0)</f>
        <v>145</v>
      </c>
      <c r="K9" s="61">
        <v>31.04</v>
      </c>
      <c r="L9" s="62">
        <f>IF(AND(K9&gt;10.15,K9&lt;&gt;"N"),INT(5.33*(K9-10)^1.1),0)</f>
        <v>152</v>
      </c>
      <c r="M9" s="63">
        <v>2</v>
      </c>
      <c r="N9" s="64" t="s">
        <v>13</v>
      </c>
      <c r="O9" s="65">
        <v>47.74</v>
      </c>
      <c r="P9" s="62">
        <f>IF(AND(235&gt;M9*60+O9,M9&gt;0),INT(0.13279*(235-(M9*60+O9))^1.85),0)</f>
        <v>319</v>
      </c>
      <c r="Q9" s="20">
        <f>SUM(E9,H9,J9,L9,P9,)</f>
        <v>966</v>
      </c>
      <c r="S9" s="120" t="s">
        <v>593</v>
      </c>
      <c r="T9" s="123">
        <v>3307</v>
      </c>
      <c r="U9" s="124">
        <v>5</v>
      </c>
    </row>
    <row r="10" spans="1:22" ht="14.1" customHeight="1" thickBot="1">
      <c r="A10" s="142" t="s">
        <v>16</v>
      </c>
      <c r="B10" s="16"/>
      <c r="C10" s="9"/>
      <c r="D10" s="13">
        <f>LARGE(Q13:Q17,1)+LARGE(Q13:Q17,2)+LARGE(Q13:Q17,3)+LARGE(Q13:Q17,4)</f>
        <v>3307</v>
      </c>
      <c r="E10" s="14"/>
      <c r="F10" s="41"/>
      <c r="G10" s="5" t="s">
        <v>12</v>
      </c>
      <c r="H10" s="4"/>
      <c r="I10" s="4"/>
      <c r="J10" s="4"/>
      <c r="K10" s="4"/>
      <c r="L10" s="4"/>
      <c r="M10" s="4"/>
      <c r="N10" s="4"/>
      <c r="O10" s="6"/>
      <c r="P10" s="4"/>
      <c r="Q10" s="82">
        <f>IF(V10&lt;&gt;0,+RANK(V10,V$2:V$113,0),0)</f>
        <v>0</v>
      </c>
      <c r="S10" s="120" t="s">
        <v>585</v>
      </c>
      <c r="T10" s="123">
        <v>3262</v>
      </c>
      <c r="U10" s="124">
        <v>4</v>
      </c>
    </row>
    <row r="11" spans="1:22" ht="14.1" customHeight="1">
      <c r="A11" s="79" t="s">
        <v>11</v>
      </c>
      <c r="B11" s="39" t="s">
        <v>15</v>
      </c>
      <c r="C11" s="127" t="s">
        <v>0</v>
      </c>
      <c r="D11" s="25" t="s">
        <v>1</v>
      </c>
      <c r="E11" s="26"/>
      <c r="F11" s="36"/>
      <c r="G11" s="25" t="s">
        <v>8</v>
      </c>
      <c r="H11" s="26"/>
      <c r="I11" s="25" t="s">
        <v>2</v>
      </c>
      <c r="J11" s="26"/>
      <c r="K11" s="25" t="s">
        <v>3</v>
      </c>
      <c r="L11" s="26"/>
      <c r="M11" s="25" t="s">
        <v>4</v>
      </c>
      <c r="N11" s="27"/>
      <c r="O11" s="27"/>
      <c r="P11" s="26"/>
      <c r="Q11" s="21" t="s">
        <v>7</v>
      </c>
      <c r="S11" s="120" t="s">
        <v>549</v>
      </c>
      <c r="T11" s="123">
        <v>3225</v>
      </c>
      <c r="U11" s="124">
        <v>3</v>
      </c>
    </row>
    <row r="12" spans="1:22" ht="14.1" customHeight="1">
      <c r="A12" s="143"/>
      <c r="B12" s="130" t="s">
        <v>236</v>
      </c>
      <c r="C12" s="128"/>
      <c r="D12" s="23" t="s">
        <v>5</v>
      </c>
      <c r="E12" s="23" t="s">
        <v>6</v>
      </c>
      <c r="F12" s="37"/>
      <c r="G12" s="23" t="s">
        <v>5</v>
      </c>
      <c r="H12" s="23" t="s">
        <v>6</v>
      </c>
      <c r="I12" s="23" t="s">
        <v>5</v>
      </c>
      <c r="J12" s="23" t="s">
        <v>6</v>
      </c>
      <c r="K12" s="23" t="s">
        <v>5</v>
      </c>
      <c r="L12" s="23" t="s">
        <v>6</v>
      </c>
      <c r="M12" s="30" t="s">
        <v>5</v>
      </c>
      <c r="N12" s="31"/>
      <c r="O12" s="32"/>
      <c r="P12" s="23" t="s">
        <v>6</v>
      </c>
      <c r="Q12" s="22"/>
      <c r="S12" s="120" t="s">
        <v>534</v>
      </c>
      <c r="T12" s="123">
        <v>3182</v>
      </c>
      <c r="U12" s="124">
        <v>2</v>
      </c>
    </row>
    <row r="13" spans="1:22" ht="14.1" customHeight="1">
      <c r="A13" s="144">
        <f>IF(Q13&lt;&gt;0,+RANK(Q13,Q$5:Q$113,0),0)</f>
        <v>16</v>
      </c>
      <c r="B13" s="131" t="s">
        <v>231</v>
      </c>
      <c r="C13" s="70"/>
      <c r="D13" s="101">
        <v>9.58</v>
      </c>
      <c r="E13" s="52">
        <f>IF(AND(D13&gt;0,D13&lt;11.3),INT(58.015*(11.5-D13)^1.81),0)</f>
        <v>188</v>
      </c>
      <c r="F13" s="52"/>
      <c r="G13" s="51"/>
      <c r="H13" s="52">
        <f>IF(G13&lt;&gt;0,INT(0.8465*((G13*100)-75)^1.42),0)</f>
        <v>0</v>
      </c>
      <c r="I13" s="51">
        <v>3.26</v>
      </c>
      <c r="J13" s="52">
        <f>IF(I13&lt;&gt;0,INT(0.14354*((I13*100)-220)^1.4),0)</f>
        <v>98</v>
      </c>
      <c r="K13" s="51">
        <v>34.4</v>
      </c>
      <c r="L13" s="52">
        <f>IF(AND(K13&gt;10.15,K13&lt;&gt;"N"),INT(5.33*(K13-10)^1.1),0)</f>
        <v>179</v>
      </c>
      <c r="M13" s="78">
        <v>2</v>
      </c>
      <c r="N13" s="54" t="s">
        <v>13</v>
      </c>
      <c r="O13" s="55">
        <v>49.68</v>
      </c>
      <c r="P13" s="52">
        <f>IF(AND(235&gt;M13*60+O13,M13&gt;0),INT(0.13279*(235-(M13*60+O13))^1.85),0)</f>
        <v>302</v>
      </c>
      <c r="Q13" s="19">
        <f>SUM(E13,H13,J13,L13,P13,)</f>
        <v>767</v>
      </c>
      <c r="S13" s="120" t="s">
        <v>550</v>
      </c>
      <c r="T13" s="123">
        <v>3107</v>
      </c>
      <c r="U13" s="124">
        <v>1</v>
      </c>
    </row>
    <row r="14" spans="1:22" ht="14.1" customHeight="1">
      <c r="A14" s="144">
        <f>IF(Q14&lt;&gt;0,+RANK(Q14,Q$5:Q$113,0),0)</f>
        <v>19</v>
      </c>
      <c r="B14" s="131" t="s">
        <v>232</v>
      </c>
      <c r="C14" s="70"/>
      <c r="D14" s="101">
        <v>9.68</v>
      </c>
      <c r="E14" s="52">
        <f t="shared" ref="E14:E17" si="1">IF(AND(D14&gt;0,D14&lt;11.3),INT(58.015*(11.5-D14)^1.81),0)</f>
        <v>171</v>
      </c>
      <c r="F14" s="52"/>
      <c r="G14" s="51"/>
      <c r="H14" s="52">
        <f>IF(G14&lt;&gt;0,INT(0.8465*((G14*100)-75)^1.42),0)</f>
        <v>0</v>
      </c>
      <c r="I14" s="51">
        <v>3.14</v>
      </c>
      <c r="J14" s="52">
        <f>IF(I14&lt;&gt;0,INT(0.14354*((I14*100)-220)^1.4),0)</f>
        <v>83</v>
      </c>
      <c r="K14" s="51">
        <v>29.71</v>
      </c>
      <c r="L14" s="52">
        <f>IF(AND(K14&gt;10.15,K14&lt;&gt;"N"),INT(5.33*(K14-10)^1.1),0)</f>
        <v>141</v>
      </c>
      <c r="M14" s="53">
        <v>2</v>
      </c>
      <c r="N14" s="54" t="s">
        <v>13</v>
      </c>
      <c r="O14" s="55">
        <v>46.28</v>
      </c>
      <c r="P14" s="52">
        <f>IF(AND(235&gt;M14*60+O14,M14&gt;0),INT(0.13279*(235-(M14*60+O14))^1.85),0)</f>
        <v>332</v>
      </c>
      <c r="Q14" s="19">
        <f>SUM(E14,H14,J14,L14,P14,)</f>
        <v>727</v>
      </c>
      <c r="S14" s="120" t="s">
        <v>551</v>
      </c>
      <c r="T14" s="123">
        <v>2997</v>
      </c>
      <c r="U14" s="124">
        <v>1</v>
      </c>
    </row>
    <row r="15" spans="1:22" ht="14.1" customHeight="1">
      <c r="A15" s="144">
        <f>IF(Q15&lt;&gt;0,+RANK(Q15,Q$5:Q$113,0),0)</f>
        <v>4</v>
      </c>
      <c r="B15" s="131" t="s">
        <v>233</v>
      </c>
      <c r="C15" s="70"/>
      <c r="D15" s="101">
        <v>9.35</v>
      </c>
      <c r="E15" s="52">
        <f t="shared" si="1"/>
        <v>231</v>
      </c>
      <c r="F15" s="52"/>
      <c r="G15" s="51">
        <v>1.22</v>
      </c>
      <c r="H15" s="52">
        <f>IF(G15&lt;&gt;0,INT(0.8465*((G15*100)-75)^1.42),0)</f>
        <v>200</v>
      </c>
      <c r="I15" s="51"/>
      <c r="J15" s="52">
        <f>IF(I15&lt;&gt;0,INT(0.14354*((I15*100)-220)^1.4),0)</f>
        <v>0</v>
      </c>
      <c r="K15" s="51">
        <v>63.13</v>
      </c>
      <c r="L15" s="52">
        <f>IF(AND(K15&gt;10.15,K15&lt;&gt;"N"),INT(5.33*(K15-10)^1.1),0)</f>
        <v>421</v>
      </c>
      <c r="M15" s="53">
        <v>2</v>
      </c>
      <c r="N15" s="54" t="s">
        <v>13</v>
      </c>
      <c r="O15" s="55">
        <v>52.87</v>
      </c>
      <c r="P15" s="52">
        <f>IF(AND(235&gt;M15*60+O15,M15&gt;0),INT(0.13279*(235-(M15*60+O15))^1.85),0)</f>
        <v>275</v>
      </c>
      <c r="Q15" s="19">
        <f>SUM(E15,H15,J15,L15,P15,)</f>
        <v>1127</v>
      </c>
      <c r="S15" s="120" t="s">
        <v>594</v>
      </c>
      <c r="T15" s="123">
        <v>2808</v>
      </c>
      <c r="U15" s="124">
        <v>1</v>
      </c>
    </row>
    <row r="16" spans="1:22" ht="14.1" customHeight="1">
      <c r="A16" s="144">
        <f>IF(Q16&lt;&gt;0,+RANK(Q16,Q$5:Q$113,0),0)</f>
        <v>22</v>
      </c>
      <c r="B16" s="131" t="s">
        <v>234</v>
      </c>
      <c r="C16" s="70"/>
      <c r="D16" s="101">
        <v>9.69</v>
      </c>
      <c r="E16" s="52">
        <f t="shared" si="1"/>
        <v>169</v>
      </c>
      <c r="F16" s="52"/>
      <c r="G16" s="51">
        <v>1.1000000000000001</v>
      </c>
      <c r="H16" s="52">
        <f>IF(G16&lt;&gt;0,INT(0.8465*((G16*100)-75)^1.42),0)</f>
        <v>131</v>
      </c>
      <c r="I16" s="51"/>
      <c r="J16" s="52">
        <f>IF(I16&lt;&gt;0,INT(0.14354*((I16*100)-220)^1.4),0)</f>
        <v>0</v>
      </c>
      <c r="K16" s="51">
        <v>23.85</v>
      </c>
      <c r="L16" s="52">
        <f>IF(AND(K16&gt;10.15,K16&lt;&gt;"N"),INT(5.33*(K16-10)^1.1),0)</f>
        <v>96</v>
      </c>
      <c r="M16" s="53">
        <v>2</v>
      </c>
      <c r="N16" s="54" t="s">
        <v>13</v>
      </c>
      <c r="O16" s="55">
        <v>54.36</v>
      </c>
      <c r="P16" s="52">
        <f>IF(AND(235&gt;M16*60+O16,M16&gt;0),INT(0.13279*(235-(M16*60+O16))^1.85),0)</f>
        <v>263</v>
      </c>
      <c r="Q16" s="19">
        <f>SUM(E16,H16,J16,L16,P16,)</f>
        <v>659</v>
      </c>
      <c r="S16" s="120" t="s">
        <v>552</v>
      </c>
      <c r="T16" s="123">
        <v>2577</v>
      </c>
      <c r="U16" s="124">
        <v>1</v>
      </c>
    </row>
    <row r="17" spans="1:21" ht="14.1" customHeight="1" thickBot="1">
      <c r="A17" s="145">
        <f>IF(Q17&lt;&gt;0,+RANK(Q17,Q$5:Q$113,0),0)</f>
        <v>20</v>
      </c>
      <c r="B17" s="132" t="s">
        <v>235</v>
      </c>
      <c r="C17" s="71"/>
      <c r="D17" s="102">
        <v>9.66</v>
      </c>
      <c r="E17" s="62">
        <f t="shared" si="1"/>
        <v>174</v>
      </c>
      <c r="F17" s="62"/>
      <c r="G17" s="61"/>
      <c r="H17" s="62">
        <f>IF(G17&lt;&gt;0,INT(0.8465*((G17*100)-75)^1.42),0)</f>
        <v>0</v>
      </c>
      <c r="I17" s="61">
        <v>3.54</v>
      </c>
      <c r="J17" s="62">
        <f>IF(I17&lt;&gt;0,INT(0.14354*((I17*100)-220)^1.4),0)</f>
        <v>136</v>
      </c>
      <c r="K17" s="61">
        <v>33.1</v>
      </c>
      <c r="L17" s="62">
        <f>IF(AND(K17&gt;10.15,K17&lt;&gt;"N"),INT(5.33*(K17-10)^1.1),0)</f>
        <v>168</v>
      </c>
      <c r="M17" s="63">
        <v>3</v>
      </c>
      <c r="N17" s="64" t="s">
        <v>13</v>
      </c>
      <c r="O17" s="65">
        <v>1.62</v>
      </c>
      <c r="P17" s="62">
        <f>IF(AND(235&gt;M17*60+O17,M17&gt;0),INT(0.13279*(235-(M17*60+O17))^1.85),0)</f>
        <v>208</v>
      </c>
      <c r="Q17" s="20">
        <f>SUM(E17,H17,J17,L17,P17,)</f>
        <v>686</v>
      </c>
      <c r="S17" s="120" t="s">
        <v>553</v>
      </c>
      <c r="T17" s="123">
        <v>2562</v>
      </c>
      <c r="U17" s="124">
        <v>1</v>
      </c>
    </row>
    <row r="18" spans="1:21" ht="14.1" customHeight="1" thickBot="1">
      <c r="A18" s="142" t="s">
        <v>16</v>
      </c>
      <c r="B18" s="16"/>
      <c r="C18" s="9"/>
      <c r="D18" s="13">
        <f>LARGE(Q21:Q25,1)+LARGE(Q21:Q25,2)+LARGE(Q21:Q25,3)+LARGE(Q21:Q25,4)</f>
        <v>1018</v>
      </c>
      <c r="E18" s="14"/>
      <c r="F18" s="41"/>
      <c r="G18" s="5" t="s">
        <v>12</v>
      </c>
      <c r="H18" s="4"/>
      <c r="I18" s="4"/>
      <c r="J18" s="4"/>
      <c r="K18" s="4"/>
      <c r="L18" s="4"/>
      <c r="M18" s="4"/>
      <c r="N18" s="4"/>
      <c r="O18" s="6"/>
      <c r="P18" s="4"/>
      <c r="Q18" s="82">
        <f>IF(V18&lt;&gt;0,+RANK(V18,V$2:V$113,0),0)</f>
        <v>0</v>
      </c>
      <c r="S18" s="120" t="s">
        <v>595</v>
      </c>
      <c r="T18" s="123">
        <v>2424</v>
      </c>
      <c r="U18" s="124">
        <v>1</v>
      </c>
    </row>
    <row r="19" spans="1:21" ht="14.1" customHeight="1">
      <c r="A19" s="79" t="s">
        <v>11</v>
      </c>
      <c r="B19" s="39" t="s">
        <v>15</v>
      </c>
      <c r="C19" s="127" t="s">
        <v>0</v>
      </c>
      <c r="D19" s="25" t="s">
        <v>1</v>
      </c>
      <c r="E19" s="26"/>
      <c r="F19" s="36"/>
      <c r="G19" s="25" t="s">
        <v>8</v>
      </c>
      <c r="H19" s="26"/>
      <c r="I19" s="25" t="s">
        <v>2</v>
      </c>
      <c r="J19" s="26"/>
      <c r="K19" s="25" t="s">
        <v>3</v>
      </c>
      <c r="L19" s="26"/>
      <c r="M19" s="25" t="s">
        <v>4</v>
      </c>
      <c r="N19" s="27"/>
      <c r="O19" s="27"/>
      <c r="P19" s="26"/>
      <c r="Q19" s="21" t="s">
        <v>7</v>
      </c>
      <c r="S19" s="120" t="s">
        <v>554</v>
      </c>
      <c r="T19" s="123">
        <v>2367</v>
      </c>
      <c r="U19" s="124">
        <v>1</v>
      </c>
    </row>
    <row r="20" spans="1:21" ht="14.1" customHeight="1">
      <c r="A20" s="146"/>
      <c r="B20" s="129" t="s">
        <v>120</v>
      </c>
      <c r="C20" s="128"/>
      <c r="D20" s="23" t="s">
        <v>5</v>
      </c>
      <c r="E20" s="23" t="s">
        <v>6</v>
      </c>
      <c r="F20" s="37"/>
      <c r="G20" s="23" t="s">
        <v>5</v>
      </c>
      <c r="H20" s="23" t="s">
        <v>6</v>
      </c>
      <c r="I20" s="23" t="s">
        <v>5</v>
      </c>
      <c r="J20" s="23" t="s">
        <v>6</v>
      </c>
      <c r="K20" s="23" t="s">
        <v>5</v>
      </c>
      <c r="L20" s="23" t="s">
        <v>6</v>
      </c>
      <c r="M20" s="30" t="s">
        <v>5</v>
      </c>
      <c r="N20" s="31"/>
      <c r="O20" s="32"/>
      <c r="P20" s="23" t="s">
        <v>6</v>
      </c>
      <c r="Q20" s="22"/>
      <c r="S20" s="120" t="s">
        <v>529</v>
      </c>
      <c r="T20" s="123">
        <v>2048</v>
      </c>
      <c r="U20" s="124">
        <v>1</v>
      </c>
    </row>
    <row r="21" spans="1:21" ht="14.1" customHeight="1">
      <c r="A21" s="10">
        <f>IF(Q21&lt;&gt;0,+RANK(Q21,Q$5:Q$113,0),0)</f>
        <v>37</v>
      </c>
      <c r="B21" s="138" t="s">
        <v>237</v>
      </c>
      <c r="C21" s="70"/>
      <c r="D21" s="101">
        <v>10.38</v>
      </c>
      <c r="E21" s="52">
        <f>IF(AND(D21&gt;0,D21&lt;11.3),INT(58.015*(11.5-D21)^1.81),0)</f>
        <v>71</v>
      </c>
      <c r="F21" s="52"/>
      <c r="G21" s="51"/>
      <c r="H21" s="52">
        <f>IF(G21&lt;&gt;0,INT(0.8465*((G21*100)-75)^1.42),0)</f>
        <v>0</v>
      </c>
      <c r="I21" s="51">
        <v>2.85</v>
      </c>
      <c r="J21" s="52">
        <f>IF(I21&lt;&gt;0,INT(0.14354*((I21*100)-220)^1.4),0)</f>
        <v>49</v>
      </c>
      <c r="K21" s="51">
        <v>26.52</v>
      </c>
      <c r="L21" s="52">
        <f>IF(AND(K21&gt;10.15,K21&lt;&gt;"N"),INT(5.33*(K21-10)^1.1),0)</f>
        <v>116</v>
      </c>
      <c r="M21" s="78">
        <v>3</v>
      </c>
      <c r="N21" s="54" t="s">
        <v>13</v>
      </c>
      <c r="O21" s="55">
        <v>14.39</v>
      </c>
      <c r="P21" s="52">
        <f>IF(AND(235&gt;M21*60+O21,M21&gt;0),INT(0.13279*(235-(M21*60+O21))^1.85),0)</f>
        <v>125</v>
      </c>
      <c r="Q21" s="19">
        <f>SUM(E21,H21,J21,L21,P21,)</f>
        <v>361</v>
      </c>
      <c r="S21" s="120" t="s">
        <v>555</v>
      </c>
      <c r="T21" s="123">
        <v>1985</v>
      </c>
      <c r="U21" s="124">
        <v>1</v>
      </c>
    </row>
    <row r="22" spans="1:21" ht="14.1" customHeight="1">
      <c r="A22" s="10">
        <f>IF(Q22&lt;&gt;0,+RANK(Q22,Q$5:Q$113,0),0)</f>
        <v>44</v>
      </c>
      <c r="B22" s="138" t="s">
        <v>238</v>
      </c>
      <c r="C22" s="70"/>
      <c r="D22" s="101">
        <v>10.93</v>
      </c>
      <c r="E22" s="52">
        <f t="shared" ref="E22:E25" si="2">IF(AND(D22&gt;0,D22&lt;11.3),INT(58.015*(11.5-D22)^1.81),0)</f>
        <v>20</v>
      </c>
      <c r="F22" s="52"/>
      <c r="G22" s="51">
        <v>0</v>
      </c>
      <c r="H22" s="52">
        <f>IF(G22&lt;&gt;0,INT(0.8465*((G22*100)-75)^1.42),0)</f>
        <v>0</v>
      </c>
      <c r="I22" s="51"/>
      <c r="J22" s="52">
        <f>IF(I22&lt;&gt;0,INT(0.14354*((I22*100)-220)^1.4),0)</f>
        <v>0</v>
      </c>
      <c r="K22" s="51">
        <v>37.79</v>
      </c>
      <c r="L22" s="52">
        <f>IF(AND(K22&gt;10.15,K22&lt;&gt;"N"),INT(5.33*(K22-10)^1.1),0)</f>
        <v>206</v>
      </c>
      <c r="M22" s="53">
        <v>4</v>
      </c>
      <c r="N22" s="54" t="s">
        <v>13</v>
      </c>
      <c r="O22" s="55">
        <v>18.14</v>
      </c>
      <c r="P22" s="52">
        <f>IF(AND(235&gt;M22*60+O22,M22&gt;0),INT(0.13279*(235-(M22*60+O22))^1.85),0)</f>
        <v>0</v>
      </c>
      <c r="Q22" s="19">
        <f>SUM(E22,H22,J22,L22,P22,)</f>
        <v>226</v>
      </c>
      <c r="S22" s="120" t="s">
        <v>556</v>
      </c>
      <c r="T22" s="123">
        <v>1734</v>
      </c>
      <c r="U22" s="124">
        <v>1</v>
      </c>
    </row>
    <row r="23" spans="1:21" ht="14.1" customHeight="1">
      <c r="A23" s="10">
        <f>IF(Q23&lt;&gt;0,+RANK(Q23,Q$5:Q$113,0),0)</f>
        <v>46</v>
      </c>
      <c r="B23" s="138" t="s">
        <v>239</v>
      </c>
      <c r="C23" s="70"/>
      <c r="D23" s="101">
        <v>10.73</v>
      </c>
      <c r="E23" s="52">
        <f t="shared" si="2"/>
        <v>36</v>
      </c>
      <c r="F23" s="52"/>
      <c r="G23" s="51">
        <v>0</v>
      </c>
      <c r="H23" s="52">
        <f>IF(G23&lt;&gt;0,INT(0.8465*((G23*100)-75)^1.42),0)</f>
        <v>0</v>
      </c>
      <c r="I23" s="51"/>
      <c r="J23" s="52">
        <f>IF(I23&lt;&gt;0,INT(0.14354*((I23*100)-220)^1.4),0)</f>
        <v>0</v>
      </c>
      <c r="K23" s="51">
        <v>23.17</v>
      </c>
      <c r="L23" s="52">
        <f>IF(AND(K23&gt;10.15,K23&lt;&gt;"N"),INT(5.33*(K23-10)^1.1),0)</f>
        <v>90</v>
      </c>
      <c r="M23" s="53">
        <v>3</v>
      </c>
      <c r="N23" s="54" t="s">
        <v>13</v>
      </c>
      <c r="O23" s="55">
        <v>33.380000000000003</v>
      </c>
      <c r="P23" s="52">
        <f>IF(AND(235&gt;M23*60+O23,M23&gt;0),INT(0.13279*(235-(M23*60+O23))^1.85),0)</f>
        <v>39</v>
      </c>
      <c r="Q23" s="19">
        <f>SUM(E23,H23,J23,L23,P23,)</f>
        <v>165</v>
      </c>
      <c r="S23" s="120" t="s">
        <v>557</v>
      </c>
      <c r="T23" s="123">
        <v>1667</v>
      </c>
      <c r="U23" s="124">
        <v>1</v>
      </c>
    </row>
    <row r="24" spans="1:21" ht="14.1" customHeight="1">
      <c r="A24" s="10">
        <f>IF(Q24&lt;&gt;0,+RANK(Q24,Q$5:Q$113,0),0)</f>
        <v>42</v>
      </c>
      <c r="B24" s="138" t="s">
        <v>240</v>
      </c>
      <c r="C24" s="70"/>
      <c r="D24" s="101">
        <v>10.56</v>
      </c>
      <c r="E24" s="52">
        <f t="shared" si="2"/>
        <v>51</v>
      </c>
      <c r="F24" s="52"/>
      <c r="G24" s="51"/>
      <c r="H24" s="52">
        <f>IF(G24&lt;&gt;0,INT(0.8465*((G24*100)-75)^1.42),0)</f>
        <v>0</v>
      </c>
      <c r="I24" s="51">
        <v>2.88</v>
      </c>
      <c r="J24" s="52">
        <f>IF(I24&lt;&gt;0,INT(0.14354*((I24*100)-220)^1.4),0)</f>
        <v>52</v>
      </c>
      <c r="K24" s="51">
        <v>29.74</v>
      </c>
      <c r="L24" s="52">
        <f>IF(AND(K24&gt;10.15,K24&lt;&gt;"N"),INT(5.33*(K24-10)^1.1),0)</f>
        <v>141</v>
      </c>
      <c r="M24" s="53">
        <v>3</v>
      </c>
      <c r="N24" s="54" t="s">
        <v>13</v>
      </c>
      <c r="O24" s="55">
        <v>38.99</v>
      </c>
      <c r="P24" s="52">
        <f>IF(AND(235&gt;M24*60+O24,M24&gt;0),INT(0.13279*(235-(M24*60+O24))^1.85),0)</f>
        <v>22</v>
      </c>
      <c r="Q24" s="19">
        <f>SUM(E24,H24,J24,L24,P24,)</f>
        <v>266</v>
      </c>
      <c r="S24" s="120" t="s">
        <v>558</v>
      </c>
      <c r="T24" s="123">
        <v>1628</v>
      </c>
      <c r="U24" s="124">
        <v>1</v>
      </c>
    </row>
    <row r="25" spans="1:21" ht="14.1" customHeight="1" thickBot="1">
      <c r="A25" s="136">
        <f>IF(Q25&lt;&gt;0,+RANK(Q25,Q$5:Q$113,0),0)</f>
        <v>0</v>
      </c>
      <c r="B25" s="135"/>
      <c r="C25" s="137"/>
      <c r="D25" s="100"/>
      <c r="E25" s="62">
        <f t="shared" si="2"/>
        <v>0</v>
      </c>
      <c r="F25" s="62"/>
      <c r="G25" s="61"/>
      <c r="H25" s="62">
        <f>IF(G25&lt;&gt;0,INT(0.8465*((G25*100)-75)^1.42),0)</f>
        <v>0</v>
      </c>
      <c r="I25" s="61"/>
      <c r="J25" s="62">
        <f>IF(I25&lt;&gt;0,INT(0.14354*((I25*100)-220)^1.4),0)</f>
        <v>0</v>
      </c>
      <c r="K25" s="61"/>
      <c r="L25" s="62">
        <f>IF(AND(K25&gt;10.15,K25&lt;&gt;"N"),INT(5.33*(K25-10)^1.1),0)</f>
        <v>0</v>
      </c>
      <c r="M25" s="63"/>
      <c r="N25" s="64" t="s">
        <v>13</v>
      </c>
      <c r="O25" s="65"/>
      <c r="P25" s="62">
        <f>IF(AND(235&gt;M25*60+O25,M25&gt;0),INT(0.13279*(235-(M25*60+O25))^1.85),0)</f>
        <v>0</v>
      </c>
      <c r="Q25" s="20">
        <f>SUM(E25,H25,J25,L25,P25,)</f>
        <v>0</v>
      </c>
      <c r="S25" s="120" t="s">
        <v>559</v>
      </c>
      <c r="T25" s="123">
        <v>1586</v>
      </c>
      <c r="U25" s="124">
        <v>1</v>
      </c>
    </row>
    <row r="26" spans="1:21" ht="14.1" customHeight="1" thickBot="1">
      <c r="A26" s="142" t="s">
        <v>16</v>
      </c>
      <c r="B26" s="16"/>
      <c r="C26" s="9"/>
      <c r="D26" s="13">
        <f>LARGE(Q29:Q33,1)+LARGE(Q29:Q33,2)+LARGE(Q29:Q33,3)+LARGE(Q29:Q33,4)</f>
        <v>1586</v>
      </c>
      <c r="E26" s="14"/>
      <c r="F26" s="41"/>
      <c r="G26" s="5" t="s">
        <v>12</v>
      </c>
      <c r="H26" s="4"/>
      <c r="I26" s="4"/>
      <c r="J26" s="4"/>
      <c r="K26" s="4"/>
      <c r="L26" s="4"/>
      <c r="M26" s="4"/>
      <c r="N26" s="4"/>
      <c r="O26" s="6"/>
      <c r="P26" s="4"/>
      <c r="Q26" s="82">
        <f>IF(V26&lt;&gt;0,+RANK(V26,V$2:V$113,0),0)</f>
        <v>0</v>
      </c>
      <c r="S26" s="120" t="s">
        <v>560</v>
      </c>
      <c r="T26" s="123">
        <v>1370</v>
      </c>
      <c r="U26" s="124">
        <v>1</v>
      </c>
    </row>
    <row r="27" spans="1:21" ht="14.1" customHeight="1">
      <c r="A27" s="79" t="s">
        <v>11</v>
      </c>
      <c r="B27" s="39" t="s">
        <v>15</v>
      </c>
      <c r="C27" s="127" t="s">
        <v>0</v>
      </c>
      <c r="D27" s="25" t="s">
        <v>1</v>
      </c>
      <c r="E27" s="26"/>
      <c r="F27" s="36"/>
      <c r="G27" s="25" t="s">
        <v>8</v>
      </c>
      <c r="H27" s="26"/>
      <c r="I27" s="25" t="s">
        <v>2</v>
      </c>
      <c r="J27" s="26"/>
      <c r="K27" s="25" t="s">
        <v>3</v>
      </c>
      <c r="L27" s="26"/>
      <c r="M27" s="25" t="s">
        <v>4</v>
      </c>
      <c r="N27" s="27"/>
      <c r="O27" s="27"/>
      <c r="P27" s="26"/>
      <c r="Q27" s="21" t="s">
        <v>7</v>
      </c>
      <c r="S27" s="120" t="s">
        <v>561</v>
      </c>
      <c r="T27" s="123">
        <v>1018</v>
      </c>
      <c r="U27" s="124">
        <v>1</v>
      </c>
    </row>
    <row r="28" spans="1:21" ht="14.1" customHeight="1">
      <c r="A28" s="146"/>
      <c r="B28" s="129" t="s">
        <v>245</v>
      </c>
      <c r="C28" s="128"/>
      <c r="D28" s="23" t="s">
        <v>5</v>
      </c>
      <c r="E28" s="23" t="s">
        <v>6</v>
      </c>
      <c r="F28" s="37"/>
      <c r="G28" s="23" t="s">
        <v>5</v>
      </c>
      <c r="H28" s="23" t="s">
        <v>6</v>
      </c>
      <c r="I28" s="23" t="s">
        <v>5</v>
      </c>
      <c r="J28" s="23" t="s">
        <v>6</v>
      </c>
      <c r="K28" s="23" t="s">
        <v>5</v>
      </c>
      <c r="L28" s="23" t="s">
        <v>6</v>
      </c>
      <c r="M28" s="30" t="s">
        <v>5</v>
      </c>
      <c r="N28" s="31"/>
      <c r="O28" s="32"/>
      <c r="P28" s="23" t="s">
        <v>6</v>
      </c>
      <c r="Q28" s="22"/>
      <c r="T28" s="126"/>
    </row>
    <row r="29" spans="1:21" ht="14.1" customHeight="1">
      <c r="A29" s="10">
        <f>IF(Q29&lt;&gt;0,+RANK(Q29,Q$5:Q$113,0),0)</f>
        <v>26</v>
      </c>
      <c r="B29" s="138" t="s">
        <v>241</v>
      </c>
      <c r="C29" s="70"/>
      <c r="D29" s="101">
        <v>9.65</v>
      </c>
      <c r="E29" s="52">
        <f>IF(AND(D29&gt;0,D29&lt;11.3),INT(58.015*(11.5-D29)^1.81),0)</f>
        <v>176</v>
      </c>
      <c r="F29" s="52"/>
      <c r="G29" s="51">
        <v>0</v>
      </c>
      <c r="H29" s="52">
        <f>IF(G29&lt;&gt;0,INT(0.8465*((G29*100)-75)^1.42),0)</f>
        <v>0</v>
      </c>
      <c r="I29" s="51"/>
      <c r="J29" s="52">
        <f>IF(I29&lt;&gt;0,INT(0.14354*((I29*100)-220)^1.4),0)</f>
        <v>0</v>
      </c>
      <c r="K29" s="51">
        <v>39.42</v>
      </c>
      <c r="L29" s="52">
        <f>IF(AND(K29&gt;10.15,K29&lt;&gt;"N"),INT(5.33*(K29-10)^1.1),0)</f>
        <v>219</v>
      </c>
      <c r="M29" s="78">
        <v>3</v>
      </c>
      <c r="N29" s="54" t="s">
        <v>13</v>
      </c>
      <c r="O29" s="55">
        <v>7.79</v>
      </c>
      <c r="P29" s="52">
        <f>IF(AND(235&gt;M29*60+O29,M29&gt;0),INT(0.13279*(235-(M29*60+O29))^1.85),0)</f>
        <v>166</v>
      </c>
      <c r="Q29" s="19">
        <f>SUM(E29,H29,J29,L29,P29,)</f>
        <v>561</v>
      </c>
    </row>
    <row r="30" spans="1:21" ht="14.1" customHeight="1">
      <c r="A30" s="10">
        <f>IF(Q30&lt;&gt;0,+RANK(Q30,Q$5:Q$113,0),0)</f>
        <v>39</v>
      </c>
      <c r="B30" s="138" t="s">
        <v>242</v>
      </c>
      <c r="C30" s="70"/>
      <c r="D30" s="101">
        <v>9.42</v>
      </c>
      <c r="E30" s="52">
        <f t="shared" ref="E30:E33" si="3">IF(AND(D30&gt;0,D30&lt;11.3),INT(58.015*(11.5-D30)^1.81),0)</f>
        <v>218</v>
      </c>
      <c r="F30" s="52"/>
      <c r="G30" s="51">
        <v>0</v>
      </c>
      <c r="H30" s="52">
        <f>IF(G30&lt;&gt;0,INT(0.8465*((G30*100)-75)^1.42),0)</f>
        <v>0</v>
      </c>
      <c r="I30" s="51"/>
      <c r="J30" s="52">
        <f>IF(I30&lt;&gt;0,INT(0.14354*((I30*100)-220)^1.4),0)</f>
        <v>0</v>
      </c>
      <c r="K30" s="51">
        <v>22.6</v>
      </c>
      <c r="L30" s="52">
        <f>IF(AND(K30&gt;10.15,K30&lt;&gt;"N"),INT(5.33*(K30-10)^1.1),0)</f>
        <v>86</v>
      </c>
      <c r="M30" s="53">
        <v>3</v>
      </c>
      <c r="N30" s="54" t="s">
        <v>13</v>
      </c>
      <c r="O30" s="55">
        <v>51.94</v>
      </c>
      <c r="P30" s="52">
        <f>IF(AND(235&gt;M30*60+O30,M30&gt;0),INT(0.13279*(235-(M30*60+O30))^1.85),0)</f>
        <v>1</v>
      </c>
      <c r="Q30" s="19">
        <f>SUM(E30,H30,J30,L30,P30,)</f>
        <v>305</v>
      </c>
    </row>
    <row r="31" spans="1:21" ht="14.1" customHeight="1">
      <c r="A31" s="10">
        <f>IF(Q31&lt;&gt;0,+RANK(Q31,Q$5:Q$113,0),0)</f>
        <v>43</v>
      </c>
      <c r="B31" s="138" t="s">
        <v>243</v>
      </c>
      <c r="C31" s="70"/>
      <c r="D31" s="101">
        <v>10.53</v>
      </c>
      <c r="E31" s="52">
        <f t="shared" si="3"/>
        <v>54</v>
      </c>
      <c r="F31" s="52"/>
      <c r="G31" s="51"/>
      <c r="H31" s="52">
        <f>IF(G31&lt;&gt;0,INT(0.8465*((G31*100)-75)^1.42),0)</f>
        <v>0</v>
      </c>
      <c r="I31" s="51">
        <v>2.9</v>
      </c>
      <c r="J31" s="52">
        <f>IF(I31&lt;&gt;0,INT(0.14354*((I31*100)-220)^1.4),0)</f>
        <v>54</v>
      </c>
      <c r="K31" s="51">
        <v>27.3</v>
      </c>
      <c r="L31" s="52">
        <f>IF(AND(K31&gt;10.15,K31&lt;&gt;"N"),INT(5.33*(K31-10)^1.1),0)</f>
        <v>122</v>
      </c>
      <c r="M31" s="53">
        <v>3</v>
      </c>
      <c r="N31" s="54" t="s">
        <v>13</v>
      </c>
      <c r="O31" s="55">
        <v>53.83</v>
      </c>
      <c r="P31" s="52">
        <f>IF(AND(235&gt;M31*60+O31,M31&gt;0),INT(0.13279*(235-(M31*60+O31))^1.85),0)</f>
        <v>0</v>
      </c>
      <c r="Q31" s="19">
        <f>SUM(E31,H31,J31,L31,P31,)</f>
        <v>230</v>
      </c>
    </row>
    <row r="32" spans="1:21" ht="14.1" customHeight="1">
      <c r="A32" s="10">
        <f>IF(Q32&lt;&gt;0,+RANK(Q32,Q$5:Q$113,0),0)</f>
        <v>32</v>
      </c>
      <c r="B32" s="138" t="s">
        <v>244</v>
      </c>
      <c r="C32" s="70"/>
      <c r="D32" s="101">
        <v>10.15</v>
      </c>
      <c r="E32" s="52">
        <f t="shared" si="3"/>
        <v>99</v>
      </c>
      <c r="F32" s="52"/>
      <c r="G32" s="51"/>
      <c r="H32" s="52">
        <f>IF(G32&lt;&gt;0,INT(0.8465*((G32*100)-75)^1.42),0)</f>
        <v>0</v>
      </c>
      <c r="I32" s="51">
        <v>3.16</v>
      </c>
      <c r="J32" s="52">
        <f>IF(I32&lt;&gt;0,INT(0.14354*((I32*100)-220)^1.4),0)</f>
        <v>85</v>
      </c>
      <c r="K32" s="51">
        <v>31.41</v>
      </c>
      <c r="L32" s="52">
        <f>IF(AND(K32&gt;10.15,K32&lt;&gt;"N"),INT(5.33*(K32-10)^1.1),0)</f>
        <v>155</v>
      </c>
      <c r="M32" s="53">
        <v>3</v>
      </c>
      <c r="N32" s="54" t="s">
        <v>13</v>
      </c>
      <c r="O32" s="55">
        <v>10.06</v>
      </c>
      <c r="P32" s="52">
        <f>IF(AND(235&gt;M32*60+O32,M32&gt;0),INT(0.13279*(235-(M32*60+O32))^1.85),0)</f>
        <v>151</v>
      </c>
      <c r="Q32" s="19">
        <f>SUM(E32,H32,J32,L32,P32,)</f>
        <v>490</v>
      </c>
    </row>
    <row r="33" spans="1:17" ht="14.1" customHeight="1" thickBot="1">
      <c r="A33" s="11">
        <f>IF(Q33&lt;&gt;0,+RANK(Q33,Q$5:Q$113,0),0)</f>
        <v>0</v>
      </c>
      <c r="B33" s="139"/>
      <c r="C33" s="71"/>
      <c r="D33" s="100"/>
      <c r="E33" s="62">
        <f t="shared" si="3"/>
        <v>0</v>
      </c>
      <c r="F33" s="62"/>
      <c r="G33" s="61"/>
      <c r="H33" s="62">
        <f>IF(G33&lt;&gt;0,INT(0.8465*((G33*100)-75)^1.42),0)</f>
        <v>0</v>
      </c>
      <c r="I33" s="61"/>
      <c r="J33" s="62">
        <f>IF(I33&lt;&gt;0,INT(0.14354*((I33*100)-220)^1.4),0)</f>
        <v>0</v>
      </c>
      <c r="K33" s="61"/>
      <c r="L33" s="62">
        <f>IF(AND(K33&gt;10.15,K33&lt;&gt;"N"),INT(5.33*(K33-10)^1.1),0)</f>
        <v>0</v>
      </c>
      <c r="M33" s="63"/>
      <c r="N33" s="64" t="s">
        <v>13</v>
      </c>
      <c r="O33" s="65"/>
      <c r="P33" s="62">
        <f>IF(AND(235&gt;M33*60+O33,M33&gt;0),INT(0.13279*(235-(M33*60+O33))^1.85),0)</f>
        <v>0</v>
      </c>
      <c r="Q33" s="20">
        <f>SUM(E33,H33,J33,L33,P33,)</f>
        <v>0</v>
      </c>
    </row>
    <row r="34" spans="1:17" ht="14.1" customHeight="1" thickBot="1">
      <c r="A34" s="142" t="s">
        <v>16</v>
      </c>
      <c r="B34" s="16"/>
      <c r="C34" s="9"/>
      <c r="D34" s="13">
        <f>LARGE(Q37:Q41,1)+LARGE(Q37:Q41,2)+LARGE(Q37:Q41,3)+LARGE(Q37:Q41,4)</f>
        <v>3262</v>
      </c>
      <c r="E34" s="14"/>
      <c r="F34" s="41"/>
      <c r="G34" s="5" t="s">
        <v>12</v>
      </c>
      <c r="H34" s="4"/>
      <c r="I34" s="4"/>
      <c r="J34" s="4"/>
      <c r="K34" s="4"/>
      <c r="L34" s="4"/>
      <c r="M34" s="4"/>
      <c r="N34" s="4"/>
      <c r="O34" s="6"/>
      <c r="P34" s="4"/>
      <c r="Q34" s="82">
        <f>IF(V34&lt;&gt;0,+RANK(V34,V$2:V$113,0),0)</f>
        <v>0</v>
      </c>
    </row>
    <row r="35" spans="1:17" ht="14.1" customHeight="1">
      <c r="A35" s="79" t="s">
        <v>11</v>
      </c>
      <c r="B35" s="39" t="s">
        <v>15</v>
      </c>
      <c r="C35" s="88" t="s">
        <v>0</v>
      </c>
      <c r="D35" s="25" t="s">
        <v>1</v>
      </c>
      <c r="E35" s="26"/>
      <c r="F35" s="36"/>
      <c r="G35" s="25" t="s">
        <v>8</v>
      </c>
      <c r="H35" s="26"/>
      <c r="I35" s="25" t="s">
        <v>2</v>
      </c>
      <c r="J35" s="26"/>
      <c r="K35" s="25" t="s">
        <v>3</v>
      </c>
      <c r="L35" s="26"/>
      <c r="M35" s="25" t="s">
        <v>4</v>
      </c>
      <c r="N35" s="27"/>
      <c r="O35" s="27"/>
      <c r="P35" s="26"/>
      <c r="Q35" s="21" t="s">
        <v>7</v>
      </c>
    </row>
    <row r="36" spans="1:17" ht="14.1" customHeight="1">
      <c r="A36" s="33"/>
      <c r="B36" s="108" t="s">
        <v>132</v>
      </c>
      <c r="C36" s="29"/>
      <c r="D36" s="23" t="s">
        <v>5</v>
      </c>
      <c r="E36" s="23" t="s">
        <v>6</v>
      </c>
      <c r="F36" s="37"/>
      <c r="G36" s="23" t="s">
        <v>5</v>
      </c>
      <c r="H36" s="23" t="s">
        <v>6</v>
      </c>
      <c r="I36" s="23" t="s">
        <v>5</v>
      </c>
      <c r="J36" s="23" t="s">
        <v>6</v>
      </c>
      <c r="K36" s="23" t="s">
        <v>5</v>
      </c>
      <c r="L36" s="23" t="s">
        <v>6</v>
      </c>
      <c r="M36" s="30" t="s">
        <v>5</v>
      </c>
      <c r="N36" s="31"/>
      <c r="O36" s="32"/>
      <c r="P36" s="23" t="s">
        <v>6</v>
      </c>
      <c r="Q36" s="22"/>
    </row>
    <row r="37" spans="1:17" ht="14.1" customHeight="1" thickBot="1">
      <c r="A37" s="10">
        <f>IF(Q37&lt;&gt;0,+RANK(Q37,Q$5:Q$113,0),0)</f>
        <v>33</v>
      </c>
      <c r="B37" s="104" t="s">
        <v>246</v>
      </c>
      <c r="C37" s="70"/>
      <c r="D37" s="101">
        <v>10.32</v>
      </c>
      <c r="E37" s="52">
        <f>IF(AND(D37&gt;0,D37&lt;11.3),INT(58.015*(11.5-D37)^1.81),0)</f>
        <v>78</v>
      </c>
      <c r="F37" s="52"/>
      <c r="G37" s="51"/>
      <c r="H37" s="52">
        <f>IF(G37&lt;&gt;0,INT(0.8465*((G37*100)-75)^1.42),0)</f>
        <v>0</v>
      </c>
      <c r="I37" s="51">
        <v>3.3</v>
      </c>
      <c r="J37" s="52">
        <f>IF(I37&lt;&gt;0,INT(0.14354*((I37*100)-220)^1.4),0)</f>
        <v>103</v>
      </c>
      <c r="K37" s="51">
        <v>30.9</v>
      </c>
      <c r="L37" s="52">
        <f>IF(AND(K37&gt;10.15,K37&lt;&gt;"N"),INT(5.33*(K37-10)^1.1),0)</f>
        <v>150</v>
      </c>
      <c r="M37" s="78">
        <v>3</v>
      </c>
      <c r="N37" s="54" t="s">
        <v>13</v>
      </c>
      <c r="O37" s="55">
        <v>15.37</v>
      </c>
      <c r="P37" s="52">
        <f>IF(AND(235&gt;M37*60+O37,M37&gt;0),INT(0.13279*(235-(M37*60+O37))^1.85),0)</f>
        <v>120</v>
      </c>
      <c r="Q37" s="19">
        <f>SUM(E37,H37,J37,L37,P37,)</f>
        <v>451</v>
      </c>
    </row>
    <row r="38" spans="1:17" ht="14.1" customHeight="1" thickBot="1">
      <c r="A38" s="10">
        <f>IF(Q38&lt;&gt;0,+RANK(Q38,Q$5:Q$113,0),0)</f>
        <v>21</v>
      </c>
      <c r="B38" s="105" t="s">
        <v>247</v>
      </c>
      <c r="C38" s="70"/>
      <c r="D38" s="101">
        <v>9.56</v>
      </c>
      <c r="E38" s="52">
        <f t="shared" ref="E38:E41" si="4">IF(AND(D38&gt;0,D38&lt;11.3),INT(58.015*(11.5-D38)^1.81),0)</f>
        <v>192</v>
      </c>
      <c r="F38" s="52"/>
      <c r="G38" s="51">
        <v>0</v>
      </c>
      <c r="H38" s="52">
        <f>IF(G38&lt;&gt;0,INT(0.8465*((G38*100)-75)^1.42),0)</f>
        <v>0</v>
      </c>
      <c r="I38" s="51">
        <v>0</v>
      </c>
      <c r="J38" s="52">
        <f>IF(I38&lt;&gt;0,INT(0.14354*((I38*100)-220)^1.4),0)</f>
        <v>0</v>
      </c>
      <c r="K38" s="51">
        <v>39.26</v>
      </c>
      <c r="L38" s="52">
        <f>IF(AND(K38&gt;10.15,K38&lt;&gt;"N"),INT(5.33*(K38-10)^1.1),0)</f>
        <v>218</v>
      </c>
      <c r="M38" s="53">
        <v>2</v>
      </c>
      <c r="N38" s="54" t="s">
        <v>13</v>
      </c>
      <c r="O38" s="55">
        <v>55.93</v>
      </c>
      <c r="P38" s="52">
        <f>IF(AND(235&gt;M38*60+O38,M38&gt;0),INT(0.13279*(235-(M38*60+O38))^1.85),0)</f>
        <v>251</v>
      </c>
      <c r="Q38" s="19">
        <f>SUM(E38,H38,J38,L38,P38,)</f>
        <v>661</v>
      </c>
    </row>
    <row r="39" spans="1:17" ht="14.1" customHeight="1" thickBot="1">
      <c r="A39" s="10">
        <f>IF(Q39&lt;&gt;0,+RANK(Q39,Q$5:Q$113,0),0)</f>
        <v>10</v>
      </c>
      <c r="B39" s="105" t="s">
        <v>248</v>
      </c>
      <c r="C39" s="70"/>
      <c r="D39" s="101">
        <v>9.43</v>
      </c>
      <c r="E39" s="52">
        <f t="shared" si="4"/>
        <v>216</v>
      </c>
      <c r="F39" s="52"/>
      <c r="G39" s="51"/>
      <c r="H39" s="52">
        <f>IF(G39&lt;&gt;0,INT(0.8465*((G39*100)-75)^1.42),0)</f>
        <v>0</v>
      </c>
      <c r="I39" s="51">
        <v>3.82</v>
      </c>
      <c r="J39" s="52">
        <f>IF(I39&lt;&gt;0,INT(0.14354*((I39*100)-220)^1.4),0)</f>
        <v>177</v>
      </c>
      <c r="K39" s="51">
        <v>40.520000000000003</v>
      </c>
      <c r="L39" s="52">
        <f>IF(AND(K39&gt;10.15,K39&lt;&gt;"N"),INT(5.33*(K39-10)^1.1),0)</f>
        <v>228</v>
      </c>
      <c r="M39" s="53">
        <v>2</v>
      </c>
      <c r="N39" s="54" t="s">
        <v>13</v>
      </c>
      <c r="O39" s="55">
        <v>46.46</v>
      </c>
      <c r="P39" s="52">
        <f>IF(AND(235&gt;M39*60+O39,M39&gt;0),INT(0.13279*(235-(M39*60+O39))^1.85),0)</f>
        <v>330</v>
      </c>
      <c r="Q39" s="19">
        <f>SUM(E39,H39,J39,L39,P39,)</f>
        <v>951</v>
      </c>
    </row>
    <row r="40" spans="1:17" ht="14.1" customHeight="1">
      <c r="A40" s="10">
        <f>IF(Q40&lt;&gt;0,+RANK(Q40,Q$5:Q$113,0),0)</f>
        <v>3</v>
      </c>
      <c r="B40" s="105" t="s">
        <v>249</v>
      </c>
      <c r="C40" s="70"/>
      <c r="D40" s="101">
        <v>8.73</v>
      </c>
      <c r="E40" s="52">
        <f t="shared" si="4"/>
        <v>366</v>
      </c>
      <c r="F40" s="52"/>
      <c r="G40" s="51">
        <v>1.42</v>
      </c>
      <c r="H40" s="52">
        <f>IF(G40&lt;&gt;0,INT(0.8465*((G40*100)-75)^1.42),0)</f>
        <v>331</v>
      </c>
      <c r="I40" s="51"/>
      <c r="J40" s="52">
        <f>IF(I40&lt;&gt;0,INT(0.14354*((I40*100)-220)^1.4),0)</f>
        <v>0</v>
      </c>
      <c r="K40" s="51">
        <v>36.03</v>
      </c>
      <c r="L40" s="52">
        <f>IF(AND(K40&gt;10.15,K40&lt;&gt;"N"),INT(5.33*(K40-10)^1.1),0)</f>
        <v>192</v>
      </c>
      <c r="M40" s="53">
        <v>2</v>
      </c>
      <c r="N40" s="54" t="s">
        <v>13</v>
      </c>
      <c r="O40" s="55">
        <v>48.78</v>
      </c>
      <c r="P40" s="52">
        <f>IF(AND(235&gt;M40*60+O40,M40&gt;0),INT(0.13279*(235-(M40*60+O40))^1.85),0)</f>
        <v>310</v>
      </c>
      <c r="Q40" s="19">
        <f>SUM(E40,H40,J40,L40,P40,)</f>
        <v>1199</v>
      </c>
    </row>
    <row r="41" spans="1:17" ht="14.1" customHeight="1" thickBot="1">
      <c r="A41" s="11">
        <f>IF(Q41&lt;&gt;0,+RANK(Q41,Q$5:Q$113,0),0)</f>
        <v>34</v>
      </c>
      <c r="B41" s="18" t="s">
        <v>276</v>
      </c>
      <c r="C41" s="71"/>
      <c r="D41" s="102">
        <v>9.2100000000000009</v>
      </c>
      <c r="E41" s="62">
        <f t="shared" si="4"/>
        <v>259</v>
      </c>
      <c r="F41" s="62"/>
      <c r="G41" s="61"/>
      <c r="H41" s="62">
        <f>IF(G41&lt;&gt;0,INT(0.8465*((G41*100)-75)^1.42),0)</f>
        <v>0</v>
      </c>
      <c r="I41" s="61">
        <v>3.21</v>
      </c>
      <c r="J41" s="62">
        <f>IF(I41&lt;&gt;0,INT(0.14354*((I41*100)-220)^1.4),0)</f>
        <v>91</v>
      </c>
      <c r="K41" s="61"/>
      <c r="L41" s="62">
        <f>IF(AND(K41&gt;10.15,K41&lt;&gt;"N"),INT(5.33*(K41-10)^1.1),0)</f>
        <v>0</v>
      </c>
      <c r="M41" s="63">
        <v>3</v>
      </c>
      <c r="N41" s="64" t="s">
        <v>13</v>
      </c>
      <c r="O41" s="65">
        <v>19.68</v>
      </c>
      <c r="P41" s="62">
        <f>IF(AND(235&gt;M41*60+O41,M41&gt;0),INT(0.13279*(235-(M41*60+O41))^1.85),0)</f>
        <v>97</v>
      </c>
      <c r="Q41" s="20">
        <f>SUM(E41,H41,J41,L41,P41,)</f>
        <v>447</v>
      </c>
    </row>
    <row r="42" spans="1:17" ht="14.1" customHeight="1" thickBot="1">
      <c r="A42" s="142" t="s">
        <v>16</v>
      </c>
      <c r="B42" s="16"/>
      <c r="C42" s="9"/>
      <c r="D42" s="13">
        <f>LARGE(Q45:Q49,1)+LARGE(Q45:Q49,2)+LARGE(Q45:Q49,3)+LARGE(Q45:Q49,4)</f>
        <v>2577</v>
      </c>
      <c r="E42" s="14"/>
      <c r="F42" s="41"/>
      <c r="G42" s="5" t="s">
        <v>12</v>
      </c>
      <c r="H42" s="4"/>
      <c r="I42" s="4"/>
      <c r="J42" s="4"/>
      <c r="K42" s="4"/>
      <c r="L42" s="4"/>
      <c r="M42" s="4"/>
      <c r="N42" s="4"/>
      <c r="O42" s="6"/>
      <c r="P42" s="4"/>
      <c r="Q42" s="82">
        <f>IF(V42&lt;&gt;0,+RANK(V42,V$2:V$113,0),0)</f>
        <v>0</v>
      </c>
    </row>
    <row r="43" spans="1:17" ht="14.1" customHeight="1">
      <c r="A43" s="79" t="s">
        <v>11</v>
      </c>
      <c r="B43" s="39" t="s">
        <v>15</v>
      </c>
      <c r="C43" s="127" t="s">
        <v>0</v>
      </c>
      <c r="D43" s="140" t="s">
        <v>1</v>
      </c>
      <c r="E43" s="26"/>
      <c r="F43" s="36"/>
      <c r="G43" s="25" t="s">
        <v>8</v>
      </c>
      <c r="H43" s="26"/>
      <c r="I43" s="25" t="s">
        <v>2</v>
      </c>
      <c r="J43" s="26"/>
      <c r="K43" s="25" t="s">
        <v>3</v>
      </c>
      <c r="L43" s="26"/>
      <c r="M43" s="25" t="s">
        <v>4</v>
      </c>
      <c r="N43" s="27"/>
      <c r="O43" s="27"/>
      <c r="P43" s="26"/>
      <c r="Q43" s="21" t="s">
        <v>7</v>
      </c>
    </row>
    <row r="44" spans="1:17" ht="14.1" customHeight="1">
      <c r="A44" s="146"/>
      <c r="B44" s="129" t="s">
        <v>254</v>
      </c>
      <c r="C44" s="128"/>
      <c r="D44" s="23" t="s">
        <v>5</v>
      </c>
      <c r="E44" s="23" t="s">
        <v>6</v>
      </c>
      <c r="F44" s="37"/>
      <c r="G44" s="23" t="s">
        <v>5</v>
      </c>
      <c r="H44" s="23" t="s">
        <v>6</v>
      </c>
      <c r="I44" s="23" t="s">
        <v>5</v>
      </c>
      <c r="J44" s="23" t="s">
        <v>6</v>
      </c>
      <c r="K44" s="23" t="s">
        <v>5</v>
      </c>
      <c r="L44" s="23" t="s">
        <v>6</v>
      </c>
      <c r="M44" s="30" t="s">
        <v>5</v>
      </c>
      <c r="N44" s="31"/>
      <c r="O44" s="32"/>
      <c r="P44" s="23" t="s">
        <v>6</v>
      </c>
      <c r="Q44" s="22"/>
    </row>
    <row r="45" spans="1:17" ht="14.1" customHeight="1">
      <c r="A45" s="10">
        <f>IF(Q45&lt;&gt;0,+RANK(Q45,Q$5:Q$113,0),0)</f>
        <v>7</v>
      </c>
      <c r="B45" s="138" t="s">
        <v>250</v>
      </c>
      <c r="C45" s="70"/>
      <c r="D45" s="101">
        <v>9.58</v>
      </c>
      <c r="E45" s="52">
        <f>IF(AND(D45&gt;0,D45&lt;11.3),INT(58.015*(11.5-D45)^1.81),0)</f>
        <v>188</v>
      </c>
      <c r="F45" s="52"/>
      <c r="G45" s="51">
        <v>1.34</v>
      </c>
      <c r="H45" s="52">
        <f>IF(G45&lt;&gt;0,INT(0.8465*((G45*100)-75)^1.42),0)</f>
        <v>276</v>
      </c>
      <c r="I45" s="51"/>
      <c r="J45" s="52">
        <f>IF(I45&lt;&gt;0,INT(0.14354*((I45*100)-220)^1.4),0)</f>
        <v>0</v>
      </c>
      <c r="K45" s="51">
        <v>43.73</v>
      </c>
      <c r="L45" s="52">
        <f>IF(AND(K45&gt;10.15,K45&lt;&gt;"N"),INT(5.33*(K45-10)^1.1),0)</f>
        <v>255</v>
      </c>
      <c r="M45" s="78">
        <v>2</v>
      </c>
      <c r="N45" s="54" t="s">
        <v>13</v>
      </c>
      <c r="O45" s="55">
        <v>53.19</v>
      </c>
      <c r="P45" s="52">
        <f>IF(AND(235&gt;M45*60+O45,M45&gt;0),INT(0.13279*(235-(M45*60+O45))^1.85),0)</f>
        <v>273</v>
      </c>
      <c r="Q45" s="19">
        <f>SUM(E45,H45,J45,L45,P45,)</f>
        <v>992</v>
      </c>
    </row>
    <row r="46" spans="1:17" ht="14.1" customHeight="1">
      <c r="A46" s="10">
        <f>IF(Q46&lt;&gt;0,+RANK(Q46,Q$5:Q$113,0),0)</f>
        <v>17</v>
      </c>
      <c r="B46" s="138" t="s">
        <v>251</v>
      </c>
      <c r="C46" s="70"/>
      <c r="D46" s="101">
        <v>9.1300000000000008</v>
      </c>
      <c r="E46" s="52">
        <f t="shared" ref="E46:E49" si="5">IF(AND(D46&gt;0,D46&lt;11.3),INT(58.015*(11.5-D46)^1.81),0)</f>
        <v>276</v>
      </c>
      <c r="F46" s="52"/>
      <c r="G46" s="51">
        <v>1.22</v>
      </c>
      <c r="H46" s="52">
        <f>IF(G46&lt;&gt;0,INT(0.8465*((G46*100)-75)^1.42),0)</f>
        <v>200</v>
      </c>
      <c r="I46" s="51"/>
      <c r="J46" s="52">
        <f>IF(I46&lt;&gt;0,INT(0.14354*((I46*100)-220)^1.4),0)</f>
        <v>0</v>
      </c>
      <c r="K46" s="51">
        <v>17.850000000000001</v>
      </c>
      <c r="L46" s="52">
        <f>IF(AND(K46&gt;10.15,K46&lt;&gt;"N"),INT(5.33*(K46-10)^1.1),0)</f>
        <v>51</v>
      </c>
      <c r="M46" s="53">
        <v>2</v>
      </c>
      <c r="N46" s="54" t="s">
        <v>13</v>
      </c>
      <c r="O46" s="55">
        <v>58.62</v>
      </c>
      <c r="P46" s="52">
        <f>IF(AND(235&gt;M46*60+O46,M46&gt;0),INT(0.13279*(235-(M46*60+O46))^1.85),0)</f>
        <v>230</v>
      </c>
      <c r="Q46" s="19">
        <f>SUM(E46,H46,J46,L46,P46,)</f>
        <v>757</v>
      </c>
    </row>
    <row r="47" spans="1:17" ht="14.1" customHeight="1">
      <c r="A47" s="10">
        <f>IF(Q47&lt;&gt;0,+RANK(Q47,Q$5:Q$113,0),0)</f>
        <v>27</v>
      </c>
      <c r="B47" s="138" t="s">
        <v>252</v>
      </c>
      <c r="C47" s="70"/>
      <c r="D47" s="101">
        <v>10.3</v>
      </c>
      <c r="E47" s="52">
        <f t="shared" si="5"/>
        <v>80</v>
      </c>
      <c r="F47" s="52"/>
      <c r="G47" s="51"/>
      <c r="H47" s="52">
        <f>IF(G47&lt;&gt;0,INT(0.8465*((G47*100)-75)^1.42),0)</f>
        <v>0</v>
      </c>
      <c r="I47" s="51">
        <v>2.84</v>
      </c>
      <c r="J47" s="52">
        <f>IF(I47&lt;&gt;0,INT(0.14354*((I47*100)-220)^1.4),0)</f>
        <v>48</v>
      </c>
      <c r="K47" s="51">
        <v>35.549999999999997</v>
      </c>
      <c r="L47" s="52">
        <f>IF(AND(K47&gt;10.15,K47&lt;&gt;"N"),INT(5.33*(K47-10)^1.1),0)</f>
        <v>188</v>
      </c>
      <c r="M47" s="53">
        <v>2</v>
      </c>
      <c r="N47" s="54" t="s">
        <v>13</v>
      </c>
      <c r="O47" s="55">
        <v>58.7</v>
      </c>
      <c r="P47" s="52">
        <f>IF(AND(235&gt;M47*60+O47,M47&gt;0),INT(0.13279*(235-(M47*60+O47))^1.85),0)</f>
        <v>229</v>
      </c>
      <c r="Q47" s="19">
        <f>SUM(E47,H47,J47,L47,P47,)</f>
        <v>545</v>
      </c>
    </row>
    <row r="48" spans="1:17" ht="14.1" customHeight="1">
      <c r="A48" s="10">
        <f>IF(Q48&lt;&gt;0,+RANK(Q48,Q$5:Q$113,0),0)</f>
        <v>41</v>
      </c>
      <c r="B48" s="138" t="s">
        <v>253</v>
      </c>
      <c r="C48" s="70"/>
      <c r="D48" s="101">
        <v>10.76</v>
      </c>
      <c r="E48" s="52">
        <f t="shared" si="5"/>
        <v>33</v>
      </c>
      <c r="F48" s="52"/>
      <c r="G48" s="51"/>
      <c r="H48" s="52">
        <f>IF(G48&lt;&gt;0,INT(0.8465*((G48*100)-75)^1.42),0)</f>
        <v>0</v>
      </c>
      <c r="I48" s="51">
        <v>3.02</v>
      </c>
      <c r="J48" s="52">
        <f>IF(I48&lt;&gt;0,INT(0.14354*((I48*100)-220)^1.4),0)</f>
        <v>68</v>
      </c>
      <c r="K48" s="51">
        <v>21.8</v>
      </c>
      <c r="L48" s="52">
        <f>IF(AND(K48&gt;10.15,K48&lt;&gt;"N"),INT(5.33*(K48-10)^1.1),0)</f>
        <v>80</v>
      </c>
      <c r="M48" s="53">
        <v>3</v>
      </c>
      <c r="N48" s="54" t="s">
        <v>13</v>
      </c>
      <c r="O48" s="55">
        <v>18.71</v>
      </c>
      <c r="P48" s="52">
        <f>IF(AND(235&gt;M48*60+O48,M48&gt;0),INT(0.13279*(235-(M48*60+O48))^1.85),0)</f>
        <v>102</v>
      </c>
      <c r="Q48" s="19">
        <f>SUM(E48,H48,J48,L48,P48,)</f>
        <v>283</v>
      </c>
    </row>
    <row r="49" spans="1:17" ht="14.1" customHeight="1" thickBot="1">
      <c r="A49" s="136">
        <f>IF(Q49&lt;&gt;0,+RANK(Q49,Q$5:Q$113,0),0)</f>
        <v>0</v>
      </c>
      <c r="B49" s="135"/>
      <c r="C49" s="137"/>
      <c r="D49" s="141"/>
      <c r="E49" s="62">
        <f t="shared" si="5"/>
        <v>0</v>
      </c>
      <c r="F49" s="62"/>
      <c r="G49" s="61"/>
      <c r="H49" s="62">
        <f>IF(G49&lt;&gt;0,INT(0.8465*((G49*100)-75)^1.42),0)</f>
        <v>0</v>
      </c>
      <c r="I49" s="61"/>
      <c r="J49" s="62">
        <f>IF(I49&lt;&gt;0,INT(0.14354*((I49*100)-220)^1.4),0)</f>
        <v>0</v>
      </c>
      <c r="K49" s="61"/>
      <c r="L49" s="62">
        <f>IF(AND(K49&gt;10.15,K49&lt;&gt;"N"),INT(5.33*(K49-10)^1.1),0)</f>
        <v>0</v>
      </c>
      <c r="M49" s="63"/>
      <c r="N49" s="64" t="s">
        <v>13</v>
      </c>
      <c r="O49" s="65"/>
      <c r="P49" s="62">
        <f>IF(AND(235&gt;M49*60+O49,M49&gt;0),INT(0.13279*(235-(M49*60+O49))^1.85),0)</f>
        <v>0</v>
      </c>
      <c r="Q49" s="20">
        <f>SUM(E49,H49,J49,L49,P49,)</f>
        <v>0</v>
      </c>
    </row>
    <row r="50" spans="1:17" ht="14.1" customHeight="1" thickBot="1">
      <c r="A50" s="142" t="s">
        <v>16</v>
      </c>
      <c r="B50" s="16"/>
      <c r="C50" s="9"/>
      <c r="D50" s="13">
        <f>LARGE(Q53:Q57,1)+LARGE(Q53:Q57,2)+LARGE(Q53:Q57,3)+LARGE(Q53:Q57,4)</f>
        <v>2424</v>
      </c>
      <c r="E50" s="14"/>
      <c r="F50" s="41"/>
      <c r="G50" s="5" t="s">
        <v>12</v>
      </c>
      <c r="H50" s="4"/>
      <c r="I50" s="4"/>
      <c r="J50" s="4"/>
      <c r="K50" s="4"/>
      <c r="L50" s="4"/>
      <c r="M50" s="4"/>
      <c r="N50" s="4"/>
      <c r="O50" s="6"/>
      <c r="P50" s="4"/>
      <c r="Q50" s="82">
        <f>IF(V50&lt;&gt;0,+RANK(V50,V$2:V$113,0),0)</f>
        <v>0</v>
      </c>
    </row>
    <row r="51" spans="1:17" ht="14.1" customHeight="1">
      <c r="A51" s="79" t="s">
        <v>11</v>
      </c>
      <c r="B51" s="39" t="s">
        <v>15</v>
      </c>
      <c r="C51" s="88" t="s">
        <v>0</v>
      </c>
      <c r="D51" s="25" t="s">
        <v>1</v>
      </c>
      <c r="E51" s="26"/>
      <c r="F51" s="36"/>
      <c r="G51" s="25" t="s">
        <v>8</v>
      </c>
      <c r="H51" s="26"/>
      <c r="I51" s="25" t="s">
        <v>2</v>
      </c>
      <c r="J51" s="26"/>
      <c r="K51" s="25" t="s">
        <v>3</v>
      </c>
      <c r="L51" s="26"/>
      <c r="M51" s="25" t="s">
        <v>4</v>
      </c>
      <c r="N51" s="27"/>
      <c r="O51" s="27"/>
      <c r="P51" s="26"/>
      <c r="Q51" s="21" t="s">
        <v>7</v>
      </c>
    </row>
    <row r="52" spans="1:17" ht="14.1" customHeight="1">
      <c r="A52" s="33"/>
      <c r="B52" s="110" t="s">
        <v>260</v>
      </c>
      <c r="C52" s="29"/>
      <c r="D52" s="23" t="s">
        <v>5</v>
      </c>
      <c r="E52" s="23" t="s">
        <v>6</v>
      </c>
      <c r="F52" s="37"/>
      <c r="G52" s="23" t="s">
        <v>5</v>
      </c>
      <c r="H52" s="23" t="s">
        <v>6</v>
      </c>
      <c r="I52" s="23" t="s">
        <v>5</v>
      </c>
      <c r="J52" s="23" t="s">
        <v>6</v>
      </c>
      <c r="K52" s="23" t="s">
        <v>5</v>
      </c>
      <c r="L52" s="23" t="s">
        <v>6</v>
      </c>
      <c r="M52" s="30" t="s">
        <v>5</v>
      </c>
      <c r="N52" s="31"/>
      <c r="O52" s="32"/>
      <c r="P52" s="23" t="s">
        <v>6</v>
      </c>
      <c r="Q52" s="22"/>
    </row>
    <row r="53" spans="1:17" ht="14.1" customHeight="1" thickBot="1">
      <c r="A53" s="10">
        <f>IF(Q53&lt;&gt;0,+RANK(Q53,Q$5:Q$113,0),0)</f>
        <v>40</v>
      </c>
      <c r="B53" s="104" t="s">
        <v>255</v>
      </c>
      <c r="C53" s="70"/>
      <c r="D53" s="101">
        <v>10.84</v>
      </c>
      <c r="E53" s="52">
        <f>IF(AND(D53&gt;0,D53&lt;11.3),INT(58.015*(11.5-D53)^1.81),0)</f>
        <v>27</v>
      </c>
      <c r="F53" s="52"/>
      <c r="G53" s="51"/>
      <c r="H53" s="52">
        <f>IF(G53&lt;&gt;0,INT(0.8465*((G53*100)-75)^1.42),0)</f>
        <v>0</v>
      </c>
      <c r="I53" s="51">
        <v>2.87</v>
      </c>
      <c r="J53" s="52">
        <f>IF(I53&lt;&gt;0,INT(0.14354*((I53*100)-220)^1.4),0)</f>
        <v>51</v>
      </c>
      <c r="K53" s="51">
        <v>34.1</v>
      </c>
      <c r="L53" s="52">
        <f>IF(AND(K53&gt;10.15,K53&lt;&gt;"N"),INT(5.33*(K53-10)^1.1),0)</f>
        <v>176</v>
      </c>
      <c r="M53" s="78">
        <v>3</v>
      </c>
      <c r="N53" s="54" t="s">
        <v>13</v>
      </c>
      <c r="O53" s="55">
        <v>30.47</v>
      </c>
      <c r="P53" s="52">
        <f>IF(AND(235&gt;M53*60+O53,M53&gt;0),INT(0.13279*(235-(M53*60+O53))^1.85),0)</f>
        <v>49</v>
      </c>
      <c r="Q53" s="19">
        <f>SUM(E53,H53,J53,L53,P53,)</f>
        <v>303</v>
      </c>
    </row>
    <row r="54" spans="1:17" ht="14.1" customHeight="1" thickBot="1">
      <c r="A54" s="10">
        <f>IF(Q54&lt;&gt;0,+RANK(Q54,Q$5:Q$113,0),0)</f>
        <v>29</v>
      </c>
      <c r="B54" s="105" t="s">
        <v>256</v>
      </c>
      <c r="C54" s="70"/>
      <c r="D54" s="101">
        <v>10.3</v>
      </c>
      <c r="E54" s="52">
        <f t="shared" ref="E54:E57" si="6">IF(AND(D54&gt;0,D54&lt;11.3),INT(58.015*(11.5-D54)^1.81),0)</f>
        <v>80</v>
      </c>
      <c r="F54" s="52"/>
      <c r="G54" s="51">
        <v>1.22</v>
      </c>
      <c r="H54" s="52">
        <f>IF(G54&lt;&gt;0,INT(0.8465*((G54*100)-75)^1.42),0)</f>
        <v>200</v>
      </c>
      <c r="I54" s="51"/>
      <c r="J54" s="52">
        <f>IF(I54&lt;&gt;0,INT(0.14354*((I54*100)-220)^1.4),0)</f>
        <v>0</v>
      </c>
      <c r="K54" s="51">
        <v>26.32</v>
      </c>
      <c r="L54" s="52">
        <f>IF(AND(K54&gt;10.15,K54&lt;&gt;"N"),INT(5.33*(K54-10)^1.1),0)</f>
        <v>115</v>
      </c>
      <c r="M54" s="53">
        <v>3</v>
      </c>
      <c r="N54" s="54" t="s">
        <v>13</v>
      </c>
      <c r="O54" s="55">
        <v>15.56</v>
      </c>
      <c r="P54" s="52">
        <f>IF(AND(235&gt;M54*60+O54,M54&gt;0),INT(0.13279*(235-(M54*60+O54))^1.85),0)</f>
        <v>119</v>
      </c>
      <c r="Q54" s="19">
        <f>SUM(E54,H54,J54,L54,P54,)</f>
        <v>514</v>
      </c>
    </row>
    <row r="55" spans="1:17" ht="14.1" customHeight="1" thickBot="1">
      <c r="A55" s="10">
        <f>IF(Q55&lt;&gt;0,+RANK(Q55,Q$5:Q$113,0),0)</f>
        <v>18</v>
      </c>
      <c r="B55" s="105" t="s">
        <v>257</v>
      </c>
      <c r="C55" s="70"/>
      <c r="D55" s="101">
        <v>9.7799999999999994</v>
      </c>
      <c r="E55" s="52">
        <f t="shared" si="6"/>
        <v>154</v>
      </c>
      <c r="F55" s="52"/>
      <c r="G55" s="51"/>
      <c r="H55" s="52">
        <f>IF(G55&lt;&gt;0,INT(0.8465*((G55*100)-75)^1.42),0)</f>
        <v>0</v>
      </c>
      <c r="I55" s="51">
        <v>3.28</v>
      </c>
      <c r="J55" s="52">
        <f>IF(I55&lt;&gt;0,INT(0.14354*((I55*100)-220)^1.4),0)</f>
        <v>100</v>
      </c>
      <c r="K55" s="51">
        <v>31.97</v>
      </c>
      <c r="L55" s="52">
        <f>IF(AND(K55&gt;10.15,K55&lt;&gt;"N"),INT(5.33*(K55-10)^1.1),0)</f>
        <v>159</v>
      </c>
      <c r="M55" s="53">
        <v>2</v>
      </c>
      <c r="N55" s="54" t="s">
        <v>13</v>
      </c>
      <c r="O55" s="55">
        <v>45.22</v>
      </c>
      <c r="P55" s="52">
        <f>IF(AND(235&gt;M55*60+O55,M55&gt;0),INT(0.13279*(235-(M55*60+O55))^1.85),0)</f>
        <v>342</v>
      </c>
      <c r="Q55" s="19">
        <f>SUM(E55,H55,J55,L55,P55,)</f>
        <v>755</v>
      </c>
    </row>
    <row r="56" spans="1:17" ht="14.1" customHeight="1" thickBot="1">
      <c r="A56" s="10">
        <f>IF(Q56&lt;&gt;0,+RANK(Q56,Q$5:Q$113,0),0)</f>
        <v>31</v>
      </c>
      <c r="B56" s="105" t="s">
        <v>258</v>
      </c>
      <c r="C56" s="70"/>
      <c r="D56" s="101">
        <v>10.11</v>
      </c>
      <c r="E56" s="52">
        <f t="shared" si="6"/>
        <v>105</v>
      </c>
      <c r="F56" s="52"/>
      <c r="G56" s="51">
        <v>0</v>
      </c>
      <c r="H56" s="52">
        <f>IF(G56&lt;&gt;0,INT(0.8465*((G56*100)-75)^1.42),0)</f>
        <v>0</v>
      </c>
      <c r="I56" s="51"/>
      <c r="J56" s="52">
        <f>IF(I56&lt;&gt;0,INT(0.14354*((I56*100)-220)^1.4),0)</f>
        <v>0</v>
      </c>
      <c r="K56" s="51">
        <v>26.41</v>
      </c>
      <c r="L56" s="52">
        <f>IF(AND(K56&gt;10.15,K56&lt;&gt;"N"),INT(5.33*(K56-10)^1.1),0)</f>
        <v>115</v>
      </c>
      <c r="M56" s="53">
        <v>2</v>
      </c>
      <c r="N56" s="54" t="s">
        <v>13</v>
      </c>
      <c r="O56" s="55">
        <v>51.92</v>
      </c>
      <c r="P56" s="52">
        <f>IF(AND(235&gt;M56*60+O56,M56&gt;0),INT(0.13279*(235-(M56*60+O56))^1.85),0)</f>
        <v>283</v>
      </c>
      <c r="Q56" s="19">
        <f>SUM(E56,H56,J56,L56,P56,)</f>
        <v>503</v>
      </c>
    </row>
    <row r="57" spans="1:17" ht="14.1" customHeight="1" thickBot="1">
      <c r="A57" s="11">
        <f>IF(Q57&lt;&gt;0,+RANK(Q57,Q$5:Q$113,0),0)</f>
        <v>23</v>
      </c>
      <c r="B57" s="148" t="s">
        <v>259</v>
      </c>
      <c r="C57" s="71"/>
      <c r="D57" s="102">
        <v>9.69</v>
      </c>
      <c r="E57" s="62">
        <f t="shared" si="6"/>
        <v>169</v>
      </c>
      <c r="F57" s="62"/>
      <c r="G57" s="61"/>
      <c r="H57" s="62">
        <f>IF(G57&lt;&gt;0,INT(0.8465*((G57*100)-75)^1.42),0)</f>
        <v>0</v>
      </c>
      <c r="I57" s="61">
        <v>3.35</v>
      </c>
      <c r="J57" s="62">
        <f>IF(I57&lt;&gt;0,INT(0.14354*((I57*100)-220)^1.4),0)</f>
        <v>110</v>
      </c>
      <c r="K57" s="61">
        <v>32.32</v>
      </c>
      <c r="L57" s="62">
        <f>IF(AND(K57&gt;10.15,K57&lt;&gt;"N"),INT(5.33*(K57-10)^1.1),0)</f>
        <v>162</v>
      </c>
      <c r="M57" s="63">
        <v>3</v>
      </c>
      <c r="N57" s="64" t="s">
        <v>13</v>
      </c>
      <c r="O57" s="65">
        <v>1.25</v>
      </c>
      <c r="P57" s="62">
        <f>IF(AND(235&gt;M57*60+O57,M57&gt;0),INT(0.13279*(235-(M57*60+O57))^1.85),0)</f>
        <v>211</v>
      </c>
      <c r="Q57" s="20">
        <f>SUM(E57,H57,J57,L57,P57,)</f>
        <v>652</v>
      </c>
    </row>
    <row r="58" spans="1:17" ht="14.1" customHeight="1" thickBot="1">
      <c r="A58" s="142" t="s">
        <v>16</v>
      </c>
      <c r="B58" s="16"/>
      <c r="C58" s="9"/>
      <c r="D58" s="13">
        <f>LARGE(Q61:Q65,1)+LARGE(Q61:Q65,2)+LARGE(Q61:Q65,3)+LARGE(Q61:Q65,4)</f>
        <v>3107</v>
      </c>
      <c r="E58" s="14"/>
      <c r="F58" s="41"/>
      <c r="G58" s="5" t="s">
        <v>12</v>
      </c>
      <c r="H58" s="4"/>
      <c r="I58" s="4"/>
      <c r="J58" s="4"/>
      <c r="K58" s="4"/>
      <c r="L58" s="4"/>
      <c r="M58" s="4"/>
      <c r="N58" s="4"/>
      <c r="O58" s="6"/>
      <c r="P58" s="4"/>
      <c r="Q58" s="82">
        <f>IF(V58&lt;&gt;0,+RANK(V58,V$2:V$113,0),0)</f>
        <v>0</v>
      </c>
    </row>
    <row r="59" spans="1:17" ht="14.1" customHeight="1">
      <c r="A59" s="79" t="s">
        <v>11</v>
      </c>
      <c r="B59" s="39" t="s">
        <v>15</v>
      </c>
      <c r="C59" s="88" t="s">
        <v>0</v>
      </c>
      <c r="D59" s="25" t="s">
        <v>1</v>
      </c>
      <c r="E59" s="26"/>
      <c r="F59" s="36"/>
      <c r="G59" s="25" t="s">
        <v>8</v>
      </c>
      <c r="H59" s="26"/>
      <c r="I59" s="25" t="s">
        <v>2</v>
      </c>
      <c r="J59" s="26"/>
      <c r="K59" s="25" t="s">
        <v>3</v>
      </c>
      <c r="L59" s="26"/>
      <c r="M59" s="25" t="s">
        <v>4</v>
      </c>
      <c r="N59" s="27"/>
      <c r="O59" s="27"/>
      <c r="P59" s="26"/>
      <c r="Q59" s="21" t="s">
        <v>7</v>
      </c>
    </row>
    <row r="60" spans="1:17" ht="14.1" customHeight="1">
      <c r="A60" s="33"/>
      <c r="B60" s="116" t="s">
        <v>144</v>
      </c>
      <c r="C60" s="29"/>
      <c r="D60" s="23" t="s">
        <v>5</v>
      </c>
      <c r="E60" s="23" t="s">
        <v>6</v>
      </c>
      <c r="F60" s="37"/>
      <c r="G60" s="23" t="s">
        <v>5</v>
      </c>
      <c r="H60" s="23" t="s">
        <v>6</v>
      </c>
      <c r="I60" s="23" t="s">
        <v>5</v>
      </c>
      <c r="J60" s="23" t="s">
        <v>6</v>
      </c>
      <c r="K60" s="23" t="s">
        <v>5</v>
      </c>
      <c r="L60" s="23" t="s">
        <v>6</v>
      </c>
      <c r="M60" s="30" t="s">
        <v>5</v>
      </c>
      <c r="N60" s="31"/>
      <c r="O60" s="32"/>
      <c r="P60" s="23" t="s">
        <v>6</v>
      </c>
      <c r="Q60" s="22"/>
    </row>
    <row r="61" spans="1:17" ht="14.1" customHeight="1" thickBot="1">
      <c r="A61" s="10">
        <f>IF(Q61&lt;&gt;0,+RANK(Q61,Q$5:Q$113,0),0)</f>
        <v>2</v>
      </c>
      <c r="B61" s="104" t="s">
        <v>261</v>
      </c>
      <c r="C61" s="70"/>
      <c r="D61" s="101">
        <v>9.09</v>
      </c>
      <c r="E61" s="52">
        <f>IF(AND(D61&gt;0,D61&lt;11.3),INT(58.015*(11.5-D61)^1.81),0)</f>
        <v>285</v>
      </c>
      <c r="F61" s="52"/>
      <c r="G61" s="51">
        <v>1.34</v>
      </c>
      <c r="H61" s="52">
        <f>IF(G61&lt;&gt;0,INT(0.8465*((G61*100)-75)^1.42),0)</f>
        <v>276</v>
      </c>
      <c r="I61" s="51"/>
      <c r="J61" s="52">
        <f>IF(I61&lt;&gt;0,INT(0.14354*((I61*100)-220)^1.4),0)</f>
        <v>0</v>
      </c>
      <c r="K61" s="51">
        <v>54.61</v>
      </c>
      <c r="L61" s="52">
        <f>IF(AND(K61&gt;10.15,K61&lt;&gt;"N"),INT(5.33*(K61-10)^1.1),0)</f>
        <v>347</v>
      </c>
      <c r="M61" s="78">
        <v>2</v>
      </c>
      <c r="N61" s="54" t="s">
        <v>13</v>
      </c>
      <c r="O61" s="55">
        <v>47.18</v>
      </c>
      <c r="P61" s="52">
        <f>IF(AND(235&gt;M61*60+O61,M61&gt;0),INT(0.13279*(235-(M61*60+O61))^1.85),0)</f>
        <v>324</v>
      </c>
      <c r="Q61" s="19">
        <f>SUM(E61,H61,J61,L61,P61,)</f>
        <v>1232</v>
      </c>
    </row>
    <row r="62" spans="1:17" ht="14.1" customHeight="1" thickBot="1">
      <c r="A62" s="10">
        <f>IF(Q62&lt;&gt;0,+RANK(Q62,Q$5:Q$113,0),0)</f>
        <v>25</v>
      </c>
      <c r="B62" s="105" t="s">
        <v>262</v>
      </c>
      <c r="C62" s="70"/>
      <c r="D62" s="101">
        <v>10.19</v>
      </c>
      <c r="E62" s="52">
        <f t="shared" ref="E62:E65" si="7">IF(AND(D62&gt;0,D62&lt;11.3),INT(58.015*(11.5-D62)^1.81),0)</f>
        <v>94</v>
      </c>
      <c r="F62" s="52"/>
      <c r="G62" s="51"/>
      <c r="H62" s="52">
        <f>IF(G62&lt;&gt;0,INT(0.8465*((G62*100)-75)^1.42),0)</f>
        <v>0</v>
      </c>
      <c r="I62" s="51">
        <v>3.03</v>
      </c>
      <c r="J62" s="52">
        <f>IF(I62&lt;&gt;0,INT(0.14354*((I62*100)-220)^1.4),0)</f>
        <v>69</v>
      </c>
      <c r="K62" s="51">
        <v>38.229999999999997</v>
      </c>
      <c r="L62" s="52">
        <f>IF(AND(K62&gt;10.15,K62&lt;&gt;"N"),INT(5.33*(K62-10)^1.1),0)</f>
        <v>210</v>
      </c>
      <c r="M62" s="53">
        <v>3</v>
      </c>
      <c r="N62" s="54" t="s">
        <v>13</v>
      </c>
      <c r="O62" s="55">
        <v>3.21</v>
      </c>
      <c r="P62" s="52">
        <f>IF(AND(235&gt;M62*60+O62,M62&gt;0),INT(0.13279*(235-(M62*60+O62))^1.85),0)</f>
        <v>197</v>
      </c>
      <c r="Q62" s="19">
        <f>SUM(E62,H62,J62,L62,P62,)</f>
        <v>570</v>
      </c>
    </row>
    <row r="63" spans="1:17" ht="14.1" customHeight="1" thickBot="1">
      <c r="A63" s="10">
        <f>IF(Q63&lt;&gt;0,+RANK(Q63,Q$5:Q$113,0),0)</f>
        <v>35</v>
      </c>
      <c r="B63" s="105" t="s">
        <v>263</v>
      </c>
      <c r="C63" s="70"/>
      <c r="D63" s="101">
        <v>10.220000000000001</v>
      </c>
      <c r="E63" s="52">
        <f t="shared" si="7"/>
        <v>90</v>
      </c>
      <c r="F63" s="52"/>
      <c r="G63" s="51">
        <v>0</v>
      </c>
      <c r="H63" s="52">
        <f>IF(G63&lt;&gt;0,INT(0.8465*((G63*100)-75)^1.42),0)</f>
        <v>0</v>
      </c>
      <c r="I63" s="51"/>
      <c r="J63" s="52">
        <f>IF(I63&lt;&gt;0,INT(0.14354*((I63*100)-220)^1.4),0)</f>
        <v>0</v>
      </c>
      <c r="K63" s="51">
        <v>38.04</v>
      </c>
      <c r="L63" s="52">
        <f>IF(AND(K63&gt;10.15,K63&lt;&gt;"N"),INT(5.33*(K63-10)^1.1),0)</f>
        <v>208</v>
      </c>
      <c r="M63" s="53">
        <v>3</v>
      </c>
      <c r="N63" s="54" t="s">
        <v>13</v>
      </c>
      <c r="O63" s="55">
        <v>15.11</v>
      </c>
      <c r="P63" s="52">
        <f>IF(AND(235&gt;M63*60+O63,M63&gt;0),INT(0.13279*(235-(M63*60+O63))^1.85),0)</f>
        <v>121</v>
      </c>
      <c r="Q63" s="19">
        <f>SUM(E63,H63,J63,L63,P63,)</f>
        <v>419</v>
      </c>
    </row>
    <row r="64" spans="1:17" ht="14.1" customHeight="1" thickBot="1">
      <c r="A64" s="10">
        <f>IF(Q64&lt;&gt;0,+RANK(Q64,Q$5:Q$113,0),0)</f>
        <v>14</v>
      </c>
      <c r="B64" s="105" t="s">
        <v>264</v>
      </c>
      <c r="C64" s="70"/>
      <c r="D64" s="101">
        <v>9.51</v>
      </c>
      <c r="E64" s="52">
        <f t="shared" si="7"/>
        <v>201</v>
      </c>
      <c r="F64" s="52"/>
      <c r="G64" s="51"/>
      <c r="H64" s="52">
        <f>IF(G64&lt;&gt;0,INT(0.8465*((G64*100)-75)^1.42),0)</f>
        <v>0</v>
      </c>
      <c r="I64" s="51">
        <v>3.56</v>
      </c>
      <c r="J64" s="52">
        <f>IF(I64&lt;&gt;0,INT(0.14354*((I64*100)-220)^1.4),0)</f>
        <v>139</v>
      </c>
      <c r="K64" s="51">
        <v>38.18</v>
      </c>
      <c r="L64" s="52">
        <f>IF(AND(K64&gt;10.15,K64&lt;&gt;"N"),INT(5.33*(K64-10)^1.1),0)</f>
        <v>209</v>
      </c>
      <c r="M64" s="53">
        <v>2</v>
      </c>
      <c r="N64" s="54" t="s">
        <v>13</v>
      </c>
      <c r="O64" s="55">
        <v>56.8</v>
      </c>
      <c r="P64" s="52">
        <f>IF(AND(235&gt;M64*60+O64,M64&gt;0),INT(0.13279*(235-(M64*60+O64))^1.85),0)</f>
        <v>244</v>
      </c>
      <c r="Q64" s="19">
        <f>SUM(E64,H64,J64,L64,P64,)</f>
        <v>793</v>
      </c>
    </row>
    <row r="65" spans="1:17" ht="14.1" customHeight="1" thickBot="1">
      <c r="A65" s="11">
        <f>IF(Q65&lt;&gt;0,+RANK(Q65,Q$5:Q$113,0),0)</f>
        <v>30</v>
      </c>
      <c r="B65" s="149" t="s">
        <v>265</v>
      </c>
      <c r="C65" s="71"/>
      <c r="D65" s="102">
        <v>10.49</v>
      </c>
      <c r="E65" s="62">
        <f t="shared" si="7"/>
        <v>59</v>
      </c>
      <c r="F65" s="62"/>
      <c r="G65" s="61"/>
      <c r="H65" s="62">
        <f>IF(G65&lt;&gt;0,INT(0.8465*((G65*100)-75)^1.42),0)</f>
        <v>0</v>
      </c>
      <c r="I65" s="61">
        <v>3.05</v>
      </c>
      <c r="J65" s="62">
        <f>IF(I65&lt;&gt;0,INT(0.14354*((I65*100)-220)^1.4),0)</f>
        <v>72</v>
      </c>
      <c r="K65" s="61">
        <v>31.09</v>
      </c>
      <c r="L65" s="62">
        <f>IF(AND(K65&gt;10.15,K65&lt;&gt;"N"),INT(5.33*(K65-10)^1.1),0)</f>
        <v>152</v>
      </c>
      <c r="M65" s="63">
        <v>2</v>
      </c>
      <c r="N65" s="64" t="s">
        <v>13</v>
      </c>
      <c r="O65" s="65">
        <v>58.79</v>
      </c>
      <c r="P65" s="62">
        <f>IF(AND(235&gt;M65*60+O65,M65&gt;0),INT(0.13279*(235-(M65*60+O65))^1.85),0)</f>
        <v>229</v>
      </c>
      <c r="Q65" s="20">
        <f>SUM(E65,H65,J65,L65,P65,)</f>
        <v>512</v>
      </c>
    </row>
    <row r="66" spans="1:17" ht="14.1" customHeight="1" thickBot="1">
      <c r="A66" s="142" t="s">
        <v>16</v>
      </c>
      <c r="B66" s="16"/>
      <c r="C66" s="9"/>
      <c r="D66" s="13">
        <f>LARGE(Q69:Q73,1)+LARGE(Q69:Q73,2)+LARGE(Q69:Q73,3)+LARGE(Q69:Q73,4)</f>
        <v>1667</v>
      </c>
      <c r="E66" s="14"/>
      <c r="F66" s="41"/>
      <c r="G66" s="5" t="s">
        <v>12</v>
      </c>
      <c r="H66" s="4"/>
      <c r="I66" s="4"/>
      <c r="J66" s="4"/>
      <c r="K66" s="4"/>
      <c r="L66" s="4"/>
      <c r="M66" s="4"/>
      <c r="N66" s="4"/>
      <c r="O66" s="6"/>
      <c r="P66" s="4"/>
      <c r="Q66" s="82">
        <f>IF(V66&lt;&gt;0,+RANK(V66,V$2:V$113,0),0)</f>
        <v>0</v>
      </c>
    </row>
    <row r="67" spans="1:17" ht="14.1" customHeight="1">
      <c r="A67" s="79" t="s">
        <v>11</v>
      </c>
      <c r="B67" s="39" t="s">
        <v>15</v>
      </c>
      <c r="C67" s="88" t="s">
        <v>0</v>
      </c>
      <c r="D67" s="25" t="s">
        <v>1</v>
      </c>
      <c r="E67" s="26"/>
      <c r="F67" s="36"/>
      <c r="G67" s="25" t="s">
        <v>8</v>
      </c>
      <c r="H67" s="26"/>
      <c r="I67" s="25" t="s">
        <v>2</v>
      </c>
      <c r="J67" s="26"/>
      <c r="K67" s="25" t="s">
        <v>3</v>
      </c>
      <c r="L67" s="26"/>
      <c r="M67" s="25" t="s">
        <v>4</v>
      </c>
      <c r="N67" s="27"/>
      <c r="O67" s="27"/>
      <c r="P67" s="26"/>
      <c r="Q67" s="21" t="s">
        <v>7</v>
      </c>
    </row>
    <row r="68" spans="1:17" ht="14.1" customHeight="1">
      <c r="A68" s="33"/>
      <c r="B68" s="108" t="s">
        <v>149</v>
      </c>
      <c r="C68" s="29"/>
      <c r="D68" s="23" t="s">
        <v>5</v>
      </c>
      <c r="E68" s="23" t="s">
        <v>6</v>
      </c>
      <c r="F68" s="37"/>
      <c r="G68" s="23" t="s">
        <v>5</v>
      </c>
      <c r="H68" s="23" t="s">
        <v>6</v>
      </c>
      <c r="I68" s="23" t="s">
        <v>5</v>
      </c>
      <c r="J68" s="23" t="s">
        <v>6</v>
      </c>
      <c r="K68" s="23" t="s">
        <v>5</v>
      </c>
      <c r="L68" s="23" t="s">
        <v>6</v>
      </c>
      <c r="M68" s="30" t="s">
        <v>5</v>
      </c>
      <c r="N68" s="31"/>
      <c r="O68" s="32"/>
      <c r="P68" s="23" t="s">
        <v>6</v>
      </c>
      <c r="Q68" s="22"/>
    </row>
    <row r="69" spans="1:17" ht="14.1" customHeight="1" thickBot="1">
      <c r="A69" s="10">
        <f>IF(Q69&lt;&gt;0,+RANK(Q69,Q$5:Q$113,0),0)</f>
        <v>45</v>
      </c>
      <c r="B69" s="104" t="s">
        <v>266</v>
      </c>
      <c r="C69" s="70"/>
      <c r="D69" s="101">
        <v>11.05</v>
      </c>
      <c r="E69" s="52">
        <f>IF(AND(D69&gt;0,D69&lt;11.3),INT(58.015*(11.5-D69)^1.81),0)</f>
        <v>13</v>
      </c>
      <c r="F69" s="52"/>
      <c r="G69" s="51"/>
      <c r="H69" s="52">
        <f>IF(G69&lt;&gt;0,INT(0.8465*((G69*100)-75)^1.42),0)</f>
        <v>0</v>
      </c>
      <c r="I69" s="51">
        <v>2.65</v>
      </c>
      <c r="J69" s="52">
        <f>IF(I69&lt;&gt;0,INT(0.14354*((I69*100)-220)^1.4),0)</f>
        <v>29</v>
      </c>
      <c r="K69" s="51">
        <v>25.28</v>
      </c>
      <c r="L69" s="52">
        <f>IF(AND(K69&gt;10.15,K69&lt;&gt;"N"),INT(5.33*(K69-10)^1.1),0)</f>
        <v>106</v>
      </c>
      <c r="M69" s="78">
        <v>3</v>
      </c>
      <c r="N69" s="54" t="s">
        <v>13</v>
      </c>
      <c r="O69" s="55">
        <v>23.95</v>
      </c>
      <c r="P69" s="52">
        <f>IF(AND(235&gt;M69*60+O69,M69&gt;0),INT(0.13279*(235-(M69*60+O69))^1.85),0)</f>
        <v>76</v>
      </c>
      <c r="Q69" s="19">
        <f>SUM(E69,H69,J69,L69,P69,)</f>
        <v>224</v>
      </c>
    </row>
    <row r="70" spans="1:17" ht="14.1" customHeight="1" thickBot="1">
      <c r="A70" s="10">
        <f>IF(Q70&lt;&gt;0,+RANK(Q70,Q$5:Q$113,0),0)</f>
        <v>38</v>
      </c>
      <c r="B70" s="105" t="s">
        <v>267</v>
      </c>
      <c r="C70" s="70"/>
      <c r="D70" s="101">
        <v>10.63</v>
      </c>
      <c r="E70" s="52">
        <f t="shared" ref="E70:E73" si="8">IF(AND(D70&gt;0,D70&lt;11.3),INT(58.015*(11.5-D70)^1.81),0)</f>
        <v>45</v>
      </c>
      <c r="F70" s="52"/>
      <c r="G70" s="51">
        <v>0</v>
      </c>
      <c r="H70" s="52">
        <f>IF(G70&lt;&gt;0,INT(0.8465*((G70*100)-75)^1.42),0)</f>
        <v>0</v>
      </c>
      <c r="I70" s="51"/>
      <c r="J70" s="52">
        <f>IF(I70&lt;&gt;0,INT(0.14354*((I70*100)-220)^1.4),0)</f>
        <v>0</v>
      </c>
      <c r="K70" s="51">
        <v>27.48</v>
      </c>
      <c r="L70" s="52">
        <f>IF(AND(K70&gt;10.15,K70&lt;&gt;"N"),INT(5.33*(K70-10)^1.1),0)</f>
        <v>124</v>
      </c>
      <c r="M70" s="53">
        <v>3</v>
      </c>
      <c r="N70" s="54" t="s">
        <v>13</v>
      </c>
      <c r="O70" s="55">
        <v>9.5</v>
      </c>
      <c r="P70" s="52">
        <f>IF(AND(235&gt;M70*60+O70,M70&gt;0),INT(0.13279*(235-(M70*60+O70))^1.85),0)</f>
        <v>155</v>
      </c>
      <c r="Q70" s="19">
        <f>SUM(E70,H70,J70,L70,P70,)</f>
        <v>324</v>
      </c>
    </row>
    <row r="71" spans="1:17" ht="14.1" customHeight="1" thickBot="1">
      <c r="A71" s="10">
        <f>IF(Q71&lt;&gt;0,+RANK(Q71,Q$5:Q$113,0),0)</f>
        <v>28</v>
      </c>
      <c r="B71" s="105" t="s">
        <v>268</v>
      </c>
      <c r="C71" s="70"/>
      <c r="D71" s="101">
        <v>10.36</v>
      </c>
      <c r="E71" s="52">
        <f t="shared" si="8"/>
        <v>73</v>
      </c>
      <c r="F71" s="52"/>
      <c r="G71" s="51">
        <v>1.1399999999999999</v>
      </c>
      <c r="H71" s="52">
        <f>IF(G71&lt;&gt;0,INT(0.8465*((G71*100)-75)^1.42),0)</f>
        <v>153</v>
      </c>
      <c r="I71" s="51"/>
      <c r="J71" s="52">
        <f>IF(I71&lt;&gt;0,INT(0.14354*((I71*100)-220)^1.4),0)</f>
        <v>0</v>
      </c>
      <c r="K71" s="51">
        <v>39.94</v>
      </c>
      <c r="L71" s="52">
        <f>IF(AND(K71&gt;10.15,K71&lt;&gt;"N"),INT(5.33*(K71-10)^1.1),0)</f>
        <v>224</v>
      </c>
      <c r="M71" s="53">
        <v>3</v>
      </c>
      <c r="N71" s="54" t="s">
        <v>13</v>
      </c>
      <c r="O71" s="55">
        <v>21.63</v>
      </c>
      <c r="P71" s="52">
        <f>IF(AND(235&gt;M71*60+O71,M71&gt;0),INT(0.13279*(235-(M71*60+O71))^1.85),0)</f>
        <v>87</v>
      </c>
      <c r="Q71" s="19">
        <f>SUM(E71,H71,J71,L71,P71,)</f>
        <v>537</v>
      </c>
    </row>
    <row r="72" spans="1:17" ht="14.1" customHeight="1" thickBot="1">
      <c r="A72" s="10">
        <f>IF(Q72&lt;&gt;0,+RANK(Q72,Q$5:Q$113,0),0)</f>
        <v>24</v>
      </c>
      <c r="B72" s="105" t="s">
        <v>269</v>
      </c>
      <c r="C72" s="70"/>
      <c r="D72" s="101">
        <v>9.75</v>
      </c>
      <c r="E72" s="52">
        <f t="shared" si="8"/>
        <v>159</v>
      </c>
      <c r="F72" s="52"/>
      <c r="G72" s="51"/>
      <c r="H72" s="52">
        <f>IF(G72&lt;&gt;0,INT(0.8465*((G72*100)-75)^1.42),0)</f>
        <v>0</v>
      </c>
      <c r="I72" s="51">
        <v>3.38</v>
      </c>
      <c r="J72" s="52">
        <f>IF(I72&lt;&gt;0,INT(0.14354*((I72*100)-220)^1.4),0)</f>
        <v>114</v>
      </c>
      <c r="K72" s="51">
        <v>35.69</v>
      </c>
      <c r="L72" s="52">
        <f>IF(AND(K72&gt;10.15,K72&lt;&gt;"N"),INT(5.33*(K72-10)^1.1),0)</f>
        <v>189</v>
      </c>
      <c r="M72" s="53">
        <v>3</v>
      </c>
      <c r="N72" s="54" t="s">
        <v>13</v>
      </c>
      <c r="O72" s="55">
        <v>15.26</v>
      </c>
      <c r="P72" s="52">
        <f>IF(AND(235&gt;M72*60+O72,M72&gt;0),INT(0.13279*(235-(M72*60+O72))^1.85),0)</f>
        <v>120</v>
      </c>
      <c r="Q72" s="19">
        <f>SUM(E72,H72,J72,L72,P72,)</f>
        <v>582</v>
      </c>
    </row>
    <row r="73" spans="1:17" ht="14.1" customHeight="1" thickBot="1">
      <c r="A73" s="11">
        <f>IF(Q73&lt;&gt;0,+RANK(Q73,Q$5:Q$113,0),0)</f>
        <v>0</v>
      </c>
      <c r="B73" s="148"/>
      <c r="C73" s="71"/>
      <c r="D73" s="100"/>
      <c r="E73" s="62">
        <f t="shared" si="8"/>
        <v>0</v>
      </c>
      <c r="F73" s="62"/>
      <c r="G73" s="61"/>
      <c r="H73" s="62">
        <f>IF(G73&lt;&gt;0,INT(0.8465*((G73*100)-75)^1.42),0)</f>
        <v>0</v>
      </c>
      <c r="I73" s="61"/>
      <c r="J73" s="62">
        <f>IF(I73&lt;&gt;0,INT(0.14354*((I73*100)-220)^1.4),0)</f>
        <v>0</v>
      </c>
      <c r="K73" s="61"/>
      <c r="L73" s="62">
        <f>IF(AND(K73&gt;10.15,K73&lt;&gt;"N"),INT(5.33*(K73-10)^1.1),0)</f>
        <v>0</v>
      </c>
      <c r="M73" s="63"/>
      <c r="N73" s="64" t="s">
        <v>13</v>
      </c>
      <c r="O73" s="65"/>
      <c r="P73" s="62">
        <f>IF(AND(235&gt;M73*60+O73,M73&gt;0),INT(0.13279*(235-(M73*60+O73))^1.85),0)</f>
        <v>0</v>
      </c>
      <c r="Q73" s="20">
        <f>SUM(E73,H73,J73,L73,P73,)</f>
        <v>0</v>
      </c>
    </row>
    <row r="74" spans="1:17" ht="14.1" customHeight="1" thickBot="1">
      <c r="A74" s="142" t="s">
        <v>16</v>
      </c>
      <c r="B74" s="16"/>
      <c r="C74" s="9"/>
      <c r="D74" s="13">
        <f>LARGE(Q77:Q81,1)+LARGE(Q77:Q81,2)+LARGE(Q77:Q81,3)+LARGE(Q77:Q81,4)</f>
        <v>3327</v>
      </c>
      <c r="E74" s="14"/>
      <c r="F74" s="41"/>
      <c r="G74" s="5" t="s">
        <v>12</v>
      </c>
      <c r="H74" s="4"/>
      <c r="I74" s="4"/>
      <c r="J74" s="4"/>
      <c r="K74" s="4"/>
      <c r="L74" s="4"/>
      <c r="M74" s="4"/>
      <c r="N74" s="4"/>
      <c r="O74" s="6"/>
      <c r="P74" s="4"/>
      <c r="Q74" s="82">
        <f>IF(V74&lt;&gt;0,+RANK(V74,V$2:V$113,0),0)</f>
        <v>0</v>
      </c>
    </row>
    <row r="75" spans="1:17" ht="14.1" customHeight="1">
      <c r="A75" s="79" t="s">
        <v>11</v>
      </c>
      <c r="B75" s="39" t="s">
        <v>15</v>
      </c>
      <c r="C75" s="88" t="s">
        <v>0</v>
      </c>
      <c r="D75" s="25" t="s">
        <v>1</v>
      </c>
      <c r="E75" s="26"/>
      <c r="F75" s="36"/>
      <c r="G75" s="25" t="s">
        <v>8</v>
      </c>
      <c r="H75" s="26"/>
      <c r="I75" s="25" t="s">
        <v>2</v>
      </c>
      <c r="J75" s="26"/>
      <c r="K75" s="25" t="s">
        <v>3</v>
      </c>
      <c r="L75" s="26"/>
      <c r="M75" s="25" t="s">
        <v>4</v>
      </c>
      <c r="N75" s="27"/>
      <c r="O75" s="27"/>
      <c r="P75" s="26"/>
      <c r="Q75" s="21" t="s">
        <v>7</v>
      </c>
    </row>
    <row r="76" spans="1:17" ht="14.1" customHeight="1">
      <c r="A76" s="33"/>
      <c r="B76" s="154" t="s">
        <v>275</v>
      </c>
      <c r="C76" s="29"/>
      <c r="D76" s="23" t="s">
        <v>5</v>
      </c>
      <c r="E76" s="23" t="s">
        <v>6</v>
      </c>
      <c r="F76" s="37"/>
      <c r="G76" s="23" t="s">
        <v>5</v>
      </c>
      <c r="H76" s="23" t="s">
        <v>6</v>
      </c>
      <c r="I76" s="23" t="s">
        <v>5</v>
      </c>
      <c r="J76" s="23" t="s">
        <v>6</v>
      </c>
      <c r="K76" s="23" t="s">
        <v>5</v>
      </c>
      <c r="L76" s="23" t="s">
        <v>6</v>
      </c>
      <c r="M76" s="30" t="s">
        <v>5</v>
      </c>
      <c r="N76" s="31"/>
      <c r="O76" s="32"/>
      <c r="P76" s="23" t="s">
        <v>6</v>
      </c>
      <c r="Q76" s="22"/>
    </row>
    <row r="77" spans="1:17" ht="14.1" customHeight="1">
      <c r="A77" s="150">
        <f>IF(Q77&lt;&gt;0,+RANK(Q77,Q$5:Q$113,0),0)</f>
        <v>13</v>
      </c>
      <c r="B77" s="155" t="s">
        <v>270</v>
      </c>
      <c r="C77" s="152"/>
      <c r="D77" s="101">
        <v>9.59</v>
      </c>
      <c r="E77" s="52">
        <f>IF(AND(D77&gt;0,D77&lt;11.3),INT(58.015*(11.5-D77)^1.81),0)</f>
        <v>187</v>
      </c>
      <c r="F77" s="52"/>
      <c r="G77" s="51"/>
      <c r="H77" s="52">
        <f>IF(G77&lt;&gt;0,INT(0.8465*((G77*100)-75)^1.42),0)</f>
        <v>0</v>
      </c>
      <c r="I77" s="51">
        <v>3.38</v>
      </c>
      <c r="J77" s="52">
        <f>IF(I77&lt;&gt;0,INT(0.14354*((I77*100)-220)^1.4),0)</f>
        <v>114</v>
      </c>
      <c r="K77" s="51">
        <v>40.450000000000003</v>
      </c>
      <c r="L77" s="52">
        <f>IF(AND(K77&gt;10.15,K77&lt;&gt;"N"),INT(5.33*(K77-10)^1.1),0)</f>
        <v>228</v>
      </c>
      <c r="M77" s="78">
        <v>2</v>
      </c>
      <c r="N77" s="54" t="s">
        <v>13</v>
      </c>
      <c r="O77" s="55">
        <v>53.88</v>
      </c>
      <c r="P77" s="52">
        <f>IF(AND(235&gt;M77*60+O77,M77&gt;0),INT(0.13279*(235-(M77*60+O77))^1.85),0)</f>
        <v>267</v>
      </c>
      <c r="Q77" s="19">
        <f>SUM(E77,H77,J77,L77,P77,)</f>
        <v>796</v>
      </c>
    </row>
    <row r="78" spans="1:17" ht="14.1" customHeight="1">
      <c r="A78" s="150">
        <f>IF(Q78&lt;&gt;0,+RANK(Q78,Q$5:Q$113,0),0)</f>
        <v>15</v>
      </c>
      <c r="B78" s="155" t="s">
        <v>271</v>
      </c>
      <c r="C78" s="152"/>
      <c r="D78" s="101">
        <v>9.4700000000000006</v>
      </c>
      <c r="E78" s="52">
        <f t="shared" ref="E78:E81" si="9">IF(AND(D78&gt;0,D78&lt;11.3),INT(58.015*(11.5-D78)^1.81),0)</f>
        <v>208</v>
      </c>
      <c r="F78" s="52"/>
      <c r="G78" s="51"/>
      <c r="H78" s="52">
        <f>IF(G78&lt;&gt;0,INT(0.8465*((G78*100)-75)^1.42),0)</f>
        <v>0</v>
      </c>
      <c r="I78" s="51">
        <v>0</v>
      </c>
      <c r="J78" s="52">
        <f>IF(I78&lt;&gt;0,INT(0.14354*((I78*100)-220)^1.4),0)</f>
        <v>0</v>
      </c>
      <c r="K78" s="51">
        <v>37.18</v>
      </c>
      <c r="L78" s="52">
        <f>IF(AND(K78&gt;10.15,K78&lt;&gt;"N"),INT(5.33*(K78-10)^1.1),0)</f>
        <v>201</v>
      </c>
      <c r="M78" s="53">
        <v>2</v>
      </c>
      <c r="N78" s="54" t="s">
        <v>13</v>
      </c>
      <c r="O78" s="55">
        <v>42.19</v>
      </c>
      <c r="P78" s="52">
        <f>IF(AND(235&gt;M78*60+O78,M78&gt;0),INT(0.13279*(235-(M78*60+O78))^1.85),0)</f>
        <v>370</v>
      </c>
      <c r="Q78" s="19">
        <f>SUM(E78,H78,J78,L78,P78,)</f>
        <v>779</v>
      </c>
    </row>
    <row r="79" spans="1:17" ht="14.1" customHeight="1">
      <c r="A79" s="150">
        <f>IF(Q79&lt;&gt;0,+RANK(Q79,Q$5:Q$113,0),0)</f>
        <v>11</v>
      </c>
      <c r="B79" s="155" t="s">
        <v>272</v>
      </c>
      <c r="C79" s="152"/>
      <c r="D79" s="101">
        <v>9.25</v>
      </c>
      <c r="E79" s="52">
        <f t="shared" si="9"/>
        <v>251</v>
      </c>
      <c r="F79" s="52"/>
      <c r="G79" s="51">
        <v>1.3</v>
      </c>
      <c r="H79" s="52">
        <f>IF(G79&lt;&gt;0,INT(0.8465*((G79*100)-75)^1.42),0)</f>
        <v>250</v>
      </c>
      <c r="I79" s="51"/>
      <c r="J79" s="52">
        <f>IF(I79&lt;&gt;0,INT(0.14354*((I79*100)-220)^1.4),0)</f>
        <v>0</v>
      </c>
      <c r="K79" s="51">
        <v>34.1</v>
      </c>
      <c r="L79" s="52">
        <f>IF(AND(K79&gt;10.15,K79&lt;&gt;"N"),INT(5.33*(K79-10)^1.1),0)</f>
        <v>176</v>
      </c>
      <c r="M79" s="53">
        <v>2</v>
      </c>
      <c r="N79" s="54" t="s">
        <v>13</v>
      </c>
      <c r="O79" s="55">
        <v>55.88</v>
      </c>
      <c r="P79" s="52">
        <f>IF(AND(235&gt;M79*60+O79,M79&gt;0),INT(0.13279*(235-(M79*60+O79))^1.85),0)</f>
        <v>251</v>
      </c>
      <c r="Q79" s="19">
        <f>SUM(E79,H79,J79,L79,P79,)</f>
        <v>928</v>
      </c>
    </row>
    <row r="80" spans="1:17" ht="14.1" customHeight="1">
      <c r="A80" s="150">
        <f>IF(Q80&lt;&gt;0,+RANK(Q80,Q$5:Q$113,0),0)</f>
        <v>12</v>
      </c>
      <c r="B80" s="155" t="s">
        <v>273</v>
      </c>
      <c r="C80" s="152"/>
      <c r="D80" s="101">
        <v>9.67</v>
      </c>
      <c r="E80" s="52">
        <f t="shared" si="9"/>
        <v>173</v>
      </c>
      <c r="F80" s="52"/>
      <c r="G80" s="51">
        <v>1.18</v>
      </c>
      <c r="H80" s="52">
        <f>IF(G80&lt;&gt;0,INT(0.8465*((G80*100)-75)^1.42),0)</f>
        <v>176</v>
      </c>
      <c r="I80" s="51"/>
      <c r="J80" s="52">
        <f>IF(I80&lt;&gt;0,INT(0.14354*((I80*100)-220)^1.4),0)</f>
        <v>0</v>
      </c>
      <c r="K80" s="51">
        <v>34.020000000000003</v>
      </c>
      <c r="L80" s="52">
        <f>IF(AND(K80&gt;10.15,K80&lt;&gt;"N"),INT(5.33*(K80-10)^1.1),0)</f>
        <v>175</v>
      </c>
      <c r="M80" s="53">
        <v>2</v>
      </c>
      <c r="N80" s="54" t="s">
        <v>13</v>
      </c>
      <c r="O80" s="55">
        <v>49.96</v>
      </c>
      <c r="P80" s="52">
        <f>IF(AND(235&gt;M80*60+O80,M80&gt;0),INT(0.13279*(235-(M80*60+O80))^1.85),0)</f>
        <v>300</v>
      </c>
      <c r="Q80" s="19">
        <f>SUM(E80,H80,J80,L80,P80,)</f>
        <v>824</v>
      </c>
    </row>
    <row r="81" spans="1:17" ht="14.1" customHeight="1" thickBot="1">
      <c r="A81" s="151">
        <f>IF(Q81&lt;&gt;0,+RANK(Q81,Q$5:Q$113,0),0)</f>
        <v>36</v>
      </c>
      <c r="B81" s="156" t="s">
        <v>274</v>
      </c>
      <c r="C81" s="153"/>
      <c r="D81" s="102">
        <v>11.05</v>
      </c>
      <c r="E81" s="62">
        <f t="shared" si="9"/>
        <v>13</v>
      </c>
      <c r="F81" s="62"/>
      <c r="G81" s="61"/>
      <c r="H81" s="62">
        <f>IF(G81&lt;&gt;0,INT(0.8465*((G81*100)-75)^1.42),0)</f>
        <v>0</v>
      </c>
      <c r="I81" s="61">
        <v>3.29</v>
      </c>
      <c r="J81" s="62">
        <f>IF(I81&lt;&gt;0,INT(0.14354*((I81*100)-220)^1.4),0)</f>
        <v>102</v>
      </c>
      <c r="K81" s="61">
        <v>35.92</v>
      </c>
      <c r="L81" s="62">
        <f>IF(AND(K81&gt;10.15,K81&lt;&gt;"N"),INT(5.33*(K81-10)^1.1),0)</f>
        <v>191</v>
      </c>
      <c r="M81" s="63">
        <v>3</v>
      </c>
      <c r="N81" s="64" t="s">
        <v>13</v>
      </c>
      <c r="O81" s="65">
        <v>21.07</v>
      </c>
      <c r="P81" s="62">
        <f>IF(AND(235&gt;M81*60+O81,M81&gt;0),INT(0.13279*(235-(M81*60+O81))^1.85),0)</f>
        <v>90</v>
      </c>
      <c r="Q81" s="20">
        <f>SUM(E81,H81,J81,L81,P81,)</f>
        <v>396</v>
      </c>
    </row>
    <row r="82" spans="1:17" ht="14.1" customHeight="1" thickBot="1">
      <c r="A82" s="142" t="s">
        <v>16</v>
      </c>
      <c r="B82" s="16"/>
      <c r="C82" s="9"/>
      <c r="D82" s="13">
        <f>LARGE(Q85:Q89,1)+LARGE(Q85:Q89,2)+LARGE(Q85:Q89,3)+LARGE(Q85:Q89,4)</f>
        <v>0</v>
      </c>
      <c r="E82" s="14"/>
      <c r="F82" s="41"/>
      <c r="G82" s="5" t="s">
        <v>12</v>
      </c>
      <c r="H82" s="4"/>
      <c r="I82" s="4"/>
      <c r="J82" s="4"/>
      <c r="K82" s="4"/>
      <c r="L82" s="4"/>
      <c r="M82" s="4"/>
      <c r="N82" s="4"/>
      <c r="O82" s="6"/>
      <c r="P82" s="4"/>
      <c r="Q82" s="82">
        <f>IF(V82&lt;&gt;0,+RANK(V82,V$2:V$113,0),0)</f>
        <v>0</v>
      </c>
    </row>
    <row r="83" spans="1:17" ht="14.1" customHeight="1">
      <c r="A83" s="79" t="s">
        <v>11</v>
      </c>
      <c r="B83" s="39" t="s">
        <v>15</v>
      </c>
      <c r="C83" s="88" t="s">
        <v>0</v>
      </c>
      <c r="D83" s="25" t="s">
        <v>1</v>
      </c>
      <c r="E83" s="26"/>
      <c r="F83" s="36"/>
      <c r="G83" s="25" t="s">
        <v>8</v>
      </c>
      <c r="H83" s="26"/>
      <c r="I83" s="25" t="s">
        <v>2</v>
      </c>
      <c r="J83" s="26"/>
      <c r="K83" s="25" t="s">
        <v>3</v>
      </c>
      <c r="L83" s="26"/>
      <c r="M83" s="25" t="s">
        <v>4</v>
      </c>
      <c r="N83" s="27"/>
      <c r="O83" s="27"/>
      <c r="P83" s="26"/>
      <c r="Q83" s="21" t="s">
        <v>7</v>
      </c>
    </row>
    <row r="84" spans="1:17" ht="14.1" customHeight="1">
      <c r="A84" s="33"/>
      <c r="B84" s="107"/>
      <c r="C84" s="29"/>
      <c r="D84" s="23" t="s">
        <v>5</v>
      </c>
      <c r="E84" s="23" t="s">
        <v>6</v>
      </c>
      <c r="F84" s="37"/>
      <c r="G84" s="23" t="s">
        <v>5</v>
      </c>
      <c r="H84" s="23" t="s">
        <v>6</v>
      </c>
      <c r="I84" s="23" t="s">
        <v>5</v>
      </c>
      <c r="J84" s="23" t="s">
        <v>6</v>
      </c>
      <c r="K84" s="23" t="s">
        <v>5</v>
      </c>
      <c r="L84" s="23" t="s">
        <v>6</v>
      </c>
      <c r="M84" s="30" t="s">
        <v>5</v>
      </c>
      <c r="N84" s="31"/>
      <c r="O84" s="32"/>
      <c r="P84" s="23" t="s">
        <v>6</v>
      </c>
      <c r="Q84" s="22"/>
    </row>
    <row r="85" spans="1:17" ht="14.1" customHeight="1" thickBot="1">
      <c r="A85" s="10">
        <f>IF(Q85&lt;&gt;0,+RANK(Q85,Q$5:Q$113,0),0)</f>
        <v>0</v>
      </c>
      <c r="B85" s="104"/>
      <c r="C85" s="70"/>
      <c r="D85" s="99"/>
      <c r="E85" s="52">
        <f>IF(AND(D85&gt;0,D85&lt;11.3),INT(58.015*(11.5-D85)^1.81),0)</f>
        <v>0</v>
      </c>
      <c r="F85" s="52"/>
      <c r="G85" s="51"/>
      <c r="H85" s="52">
        <f>IF(G85&lt;&gt;0,INT(0.8465*((G85*100)-75)^1.42),0)</f>
        <v>0</v>
      </c>
      <c r="I85" s="51"/>
      <c r="J85" s="52">
        <f>IF(I85&lt;&gt;0,INT(0.14354*((I85*100)-220)^1.4),0)</f>
        <v>0</v>
      </c>
      <c r="K85" s="51"/>
      <c r="L85" s="52">
        <f>IF(AND(K85&gt;10.15,K85&lt;&gt;"N"),INT(5.33*(K85-10)^1.1),0)</f>
        <v>0</v>
      </c>
      <c r="M85" s="78"/>
      <c r="N85" s="54" t="s">
        <v>13</v>
      </c>
      <c r="O85" s="55"/>
      <c r="P85" s="52">
        <f>IF(AND(235&gt;M85*60+O85,M85&gt;0),INT(0.13279*(235-(M85*60+O85))^1.85),0)</f>
        <v>0</v>
      </c>
      <c r="Q85" s="19">
        <f>SUM(E85,H85,J85,L85,P85,)</f>
        <v>0</v>
      </c>
    </row>
    <row r="86" spans="1:17" ht="14.1" customHeight="1" thickBot="1">
      <c r="A86" s="10">
        <f>IF(Q86&lt;&gt;0,+RANK(Q86,Q$5:Q$113,0),0)</f>
        <v>0</v>
      </c>
      <c r="B86" s="105"/>
      <c r="C86" s="70"/>
      <c r="D86" s="99"/>
      <c r="E86" s="52">
        <f t="shared" ref="E86:E89" si="10">IF(AND(D86&gt;0,D86&lt;11.3),INT(58.015*(11.5-D86)^1.81),0)</f>
        <v>0</v>
      </c>
      <c r="F86" s="52"/>
      <c r="G86" s="51"/>
      <c r="H86" s="52">
        <f>IF(G86&lt;&gt;0,INT(0.8465*((G86*100)-75)^1.42),0)</f>
        <v>0</v>
      </c>
      <c r="I86" s="51"/>
      <c r="J86" s="52">
        <f>IF(I86&lt;&gt;0,INT(0.14354*((I86*100)-220)^1.4),0)</f>
        <v>0</v>
      </c>
      <c r="K86" s="51"/>
      <c r="L86" s="52">
        <f>IF(AND(K86&gt;10.15,K86&lt;&gt;"N"),INT(5.33*(K86-10)^1.1),0)</f>
        <v>0</v>
      </c>
      <c r="M86" s="53"/>
      <c r="N86" s="54" t="s">
        <v>13</v>
      </c>
      <c r="O86" s="55"/>
      <c r="P86" s="52">
        <f>IF(AND(235&gt;M86*60+O86,M86&gt;0),INT(0.13279*(235-(M86*60+O86))^1.85),0)</f>
        <v>0</v>
      </c>
      <c r="Q86" s="19">
        <f>SUM(E86,H86,J86,L86,P86,)</f>
        <v>0</v>
      </c>
    </row>
    <row r="87" spans="1:17" ht="14.1" customHeight="1" thickBot="1">
      <c r="A87" s="10">
        <f>IF(Q87&lt;&gt;0,+RANK(Q87,Q$5:Q$113,0),0)</f>
        <v>0</v>
      </c>
      <c r="B87" s="109"/>
      <c r="C87" s="70"/>
      <c r="D87" s="99"/>
      <c r="E87" s="52">
        <f t="shared" si="10"/>
        <v>0</v>
      </c>
      <c r="F87" s="52"/>
      <c r="G87" s="51"/>
      <c r="H87" s="52">
        <f>IF(G87&lt;&gt;0,INT(0.8465*((G87*100)-75)^1.42),0)</f>
        <v>0</v>
      </c>
      <c r="I87" s="51"/>
      <c r="J87" s="52">
        <f>IF(I87&lt;&gt;0,INT(0.14354*((I87*100)-220)^1.4),0)</f>
        <v>0</v>
      </c>
      <c r="K87" s="51"/>
      <c r="L87" s="52">
        <f>IF(AND(K87&gt;10.15,K87&lt;&gt;"N"),INT(5.33*(K87-10)^1.1),0)</f>
        <v>0</v>
      </c>
      <c r="M87" s="53"/>
      <c r="N87" s="54" t="s">
        <v>13</v>
      </c>
      <c r="O87" s="55"/>
      <c r="P87" s="52">
        <f>IF(AND(235&gt;M87*60+O87,M87&gt;0),INT(0.13279*(235-(M87*60+O87))^1.85),0)</f>
        <v>0</v>
      </c>
      <c r="Q87" s="19">
        <f>SUM(E87,H87,J87,L87,P87,)</f>
        <v>0</v>
      </c>
    </row>
    <row r="88" spans="1:17" ht="14.1" customHeight="1" thickBot="1">
      <c r="A88" s="10">
        <f>IF(Q88&lt;&gt;0,+RANK(Q88,Q$5:Q$113,0),0)</f>
        <v>0</v>
      </c>
      <c r="B88" s="105"/>
      <c r="C88" s="70"/>
      <c r="D88" s="99"/>
      <c r="E88" s="52">
        <f t="shared" si="10"/>
        <v>0</v>
      </c>
      <c r="F88" s="52"/>
      <c r="G88" s="51"/>
      <c r="H88" s="52">
        <f>IF(G88&lt;&gt;0,INT(0.8465*((G88*100)-75)^1.42),0)</f>
        <v>0</v>
      </c>
      <c r="I88" s="51"/>
      <c r="J88" s="52">
        <f>IF(I88&lt;&gt;0,INT(0.14354*((I88*100)-220)^1.4),0)</f>
        <v>0</v>
      </c>
      <c r="K88" s="51"/>
      <c r="L88" s="52">
        <f>IF(AND(K88&gt;10.15,K88&lt;&gt;"N"),INT(5.33*(K88-10)^1.1),0)</f>
        <v>0</v>
      </c>
      <c r="M88" s="53"/>
      <c r="N88" s="54" t="s">
        <v>13</v>
      </c>
      <c r="O88" s="55"/>
      <c r="P88" s="52">
        <f>IF(AND(235&gt;M88*60+O88,M88&gt;0),INT(0.13279*(235-(M88*60+O88))^1.85),0)</f>
        <v>0</v>
      </c>
      <c r="Q88" s="19">
        <f>SUM(E88,H88,J88,L88,P88,)</f>
        <v>0</v>
      </c>
    </row>
    <row r="89" spans="1:17" ht="14.1" customHeight="1" thickBot="1">
      <c r="A89" s="11">
        <f>IF(Q89&lt;&gt;0,+RANK(Q89,Q$5:Q$113,0),0)</f>
        <v>0</v>
      </c>
      <c r="B89" s="106"/>
      <c r="C89" s="71"/>
      <c r="D89" s="100"/>
      <c r="E89" s="62">
        <f t="shared" si="10"/>
        <v>0</v>
      </c>
      <c r="F89" s="62"/>
      <c r="G89" s="61"/>
      <c r="H89" s="62">
        <f>IF(G89&lt;&gt;0,INT(0.8465*((G89*100)-75)^1.42),0)</f>
        <v>0</v>
      </c>
      <c r="I89" s="61"/>
      <c r="J89" s="62">
        <f>IF(I89&lt;&gt;0,INT(0.14354*((I89*100)-220)^1.4),0)</f>
        <v>0</v>
      </c>
      <c r="K89" s="61"/>
      <c r="L89" s="62">
        <f>IF(AND(K89&gt;10.15,K89&lt;&gt;"N"),INT(5.33*(K89-10)^1.1),0)</f>
        <v>0</v>
      </c>
      <c r="M89" s="63"/>
      <c r="N89" s="64" t="s">
        <v>13</v>
      </c>
      <c r="O89" s="65"/>
      <c r="P89" s="62">
        <f>IF(AND(235&gt;M89*60+O89,M89&gt;0),INT(0.13279*(235-(M89*60+O89))^1.85),0)</f>
        <v>0</v>
      </c>
      <c r="Q89" s="20">
        <f>SUM(E89,H89,J89,L89,P89,)</f>
        <v>0</v>
      </c>
    </row>
    <row r="90" spans="1:17" ht="14.1" customHeight="1" thickBot="1">
      <c r="A90" s="142" t="s">
        <v>16</v>
      </c>
      <c r="B90" s="16"/>
      <c r="C90" s="9"/>
      <c r="D90" s="13">
        <f>LARGE(Q93:Q97,1)+LARGE(Q93:Q97,2)+LARGE(Q93:Q97,3)+LARGE(Q93:Q97,4)</f>
        <v>0</v>
      </c>
      <c r="E90" s="14"/>
      <c r="F90" s="41"/>
      <c r="G90" s="5" t="s">
        <v>12</v>
      </c>
      <c r="H90" s="4"/>
      <c r="I90" s="4"/>
      <c r="J90" s="4"/>
      <c r="K90" s="4"/>
      <c r="L90" s="4"/>
      <c r="M90" s="4"/>
      <c r="N90" s="4"/>
      <c r="O90" s="6"/>
      <c r="P90" s="4"/>
      <c r="Q90" s="82">
        <f>IF(V90&lt;&gt;0,+RANK(V90,V$2:V$113,0),0)</f>
        <v>0</v>
      </c>
    </row>
    <row r="91" spans="1:17" ht="14.1" customHeight="1">
      <c r="A91" s="79" t="s">
        <v>11</v>
      </c>
      <c r="B91" s="39" t="s">
        <v>15</v>
      </c>
      <c r="C91" s="88" t="s">
        <v>0</v>
      </c>
      <c r="D91" s="25" t="s">
        <v>1</v>
      </c>
      <c r="E91" s="26"/>
      <c r="F91" s="36"/>
      <c r="G91" s="25" t="s">
        <v>8</v>
      </c>
      <c r="H91" s="26"/>
      <c r="I91" s="25" t="s">
        <v>2</v>
      </c>
      <c r="J91" s="26"/>
      <c r="K91" s="25" t="s">
        <v>3</v>
      </c>
      <c r="L91" s="26"/>
      <c r="M91" s="25" t="s">
        <v>4</v>
      </c>
      <c r="N91" s="27"/>
      <c r="O91" s="27"/>
      <c r="P91" s="26"/>
      <c r="Q91" s="21" t="s">
        <v>7</v>
      </c>
    </row>
    <row r="92" spans="1:17" ht="14.1" customHeight="1">
      <c r="A92" s="33"/>
      <c r="B92" s="110"/>
      <c r="C92" s="29"/>
      <c r="D92" s="23" t="s">
        <v>5</v>
      </c>
      <c r="E92" s="23" t="s">
        <v>6</v>
      </c>
      <c r="F92" s="37"/>
      <c r="G92" s="23" t="s">
        <v>5</v>
      </c>
      <c r="H92" s="23" t="s">
        <v>6</v>
      </c>
      <c r="I92" s="23" t="s">
        <v>5</v>
      </c>
      <c r="J92" s="23" t="s">
        <v>6</v>
      </c>
      <c r="K92" s="23" t="s">
        <v>5</v>
      </c>
      <c r="L92" s="23" t="s">
        <v>6</v>
      </c>
      <c r="M92" s="30" t="s">
        <v>5</v>
      </c>
      <c r="N92" s="31"/>
      <c r="O92" s="32"/>
      <c r="P92" s="23" t="s">
        <v>6</v>
      </c>
      <c r="Q92" s="22"/>
    </row>
    <row r="93" spans="1:17" ht="14.1" customHeight="1" thickBot="1">
      <c r="A93" s="10">
        <f>IF(Q93&lt;&gt;0,+RANK(Q93,Q$5:Q$113,0),0)</f>
        <v>0</v>
      </c>
      <c r="B93" s="104"/>
      <c r="C93" s="70"/>
      <c r="D93" s="99"/>
      <c r="E93" s="52">
        <f>IF(AND(D93&gt;0,D93&lt;11.3),INT(58.015*(11.5-D93)^1.81),0)</f>
        <v>0</v>
      </c>
      <c r="F93" s="52"/>
      <c r="G93" s="51"/>
      <c r="H93" s="52">
        <f>IF(G93&lt;&gt;0,INT(0.8465*((G93*100)-75)^1.42),0)</f>
        <v>0</v>
      </c>
      <c r="I93" s="51"/>
      <c r="J93" s="52">
        <f>IF(I93&lt;&gt;0,INT(0.14354*((I93*100)-220)^1.4),0)</f>
        <v>0</v>
      </c>
      <c r="K93" s="51"/>
      <c r="L93" s="52">
        <f>IF(AND(K93&gt;10.15,K93&lt;&gt;"N"),INT(5.33*(K93-10)^1.1),0)</f>
        <v>0</v>
      </c>
      <c r="M93" s="78"/>
      <c r="N93" s="54" t="s">
        <v>13</v>
      </c>
      <c r="O93" s="55"/>
      <c r="P93" s="52">
        <f>IF(AND(235&gt;M93*60+O93,M93&gt;0),INT(0.13279*(235-(M93*60+O93))^1.85),0)</f>
        <v>0</v>
      </c>
      <c r="Q93" s="19">
        <f>SUM(E93,H93,J93,L93,P93,)</f>
        <v>0</v>
      </c>
    </row>
    <row r="94" spans="1:17" ht="14.1" customHeight="1" thickBot="1">
      <c r="A94" s="10">
        <f>IF(Q94&lt;&gt;0,+RANK(Q94,Q$5:Q$113,0),0)</f>
        <v>0</v>
      </c>
      <c r="B94" s="105"/>
      <c r="C94" s="70"/>
      <c r="D94" s="99"/>
      <c r="E94" s="52">
        <f t="shared" ref="E94:E97" si="11">IF(AND(D94&gt;0,D94&lt;11.3),INT(58.015*(11.5-D94)^1.81),0)</f>
        <v>0</v>
      </c>
      <c r="F94" s="52"/>
      <c r="G94" s="51"/>
      <c r="H94" s="52">
        <f>IF(G94&lt;&gt;0,INT(0.8465*((G94*100)-75)^1.42),0)</f>
        <v>0</v>
      </c>
      <c r="I94" s="51"/>
      <c r="J94" s="52">
        <f>IF(I94&lt;&gt;0,INT(0.14354*((I94*100)-220)^1.4),0)</f>
        <v>0</v>
      </c>
      <c r="K94" s="51"/>
      <c r="L94" s="52">
        <f>IF(AND(K94&gt;10.15,K94&lt;&gt;"N"),INT(5.33*(K94-10)^1.1),0)</f>
        <v>0</v>
      </c>
      <c r="M94" s="53"/>
      <c r="N94" s="54" t="s">
        <v>13</v>
      </c>
      <c r="O94" s="55"/>
      <c r="P94" s="52">
        <f>IF(AND(235&gt;M94*60+O94,M94&gt;0),INT(0.13279*(235-(M94*60+O94))^1.85),0)</f>
        <v>0</v>
      </c>
      <c r="Q94" s="19">
        <f>SUM(E94,H94,J94,L94,P94,)</f>
        <v>0</v>
      </c>
    </row>
    <row r="95" spans="1:17" ht="14.1" customHeight="1" thickBot="1">
      <c r="A95" s="10">
        <f>IF(Q95&lt;&gt;0,+RANK(Q95,Q$5:Q$113,0),0)</f>
        <v>0</v>
      </c>
      <c r="B95" s="105"/>
      <c r="C95" s="70"/>
      <c r="D95" s="99"/>
      <c r="E95" s="52">
        <f t="shared" si="11"/>
        <v>0</v>
      </c>
      <c r="F95" s="52"/>
      <c r="G95" s="51"/>
      <c r="H95" s="52">
        <f>IF(G95&lt;&gt;0,INT(0.8465*((G95*100)-75)^1.42),0)</f>
        <v>0</v>
      </c>
      <c r="I95" s="51"/>
      <c r="J95" s="52">
        <f>IF(I95&lt;&gt;0,INT(0.14354*((I95*100)-220)^1.4),0)</f>
        <v>0</v>
      </c>
      <c r="K95" s="51"/>
      <c r="L95" s="52">
        <f>IF(AND(K95&gt;10.15,K95&lt;&gt;"N"),INT(5.33*(K95-10)^1.1),0)</f>
        <v>0</v>
      </c>
      <c r="M95" s="53"/>
      <c r="N95" s="54" t="s">
        <v>13</v>
      </c>
      <c r="O95" s="55"/>
      <c r="P95" s="52">
        <f>IF(AND(235&gt;M95*60+O95,M95&gt;0),INT(0.13279*(235-(M95*60+O95))^1.85),0)</f>
        <v>0</v>
      </c>
      <c r="Q95" s="19">
        <f>SUM(E95,H95,J95,L95,P95,)</f>
        <v>0</v>
      </c>
    </row>
    <row r="96" spans="1:17" ht="14.1" customHeight="1" thickBot="1">
      <c r="A96" s="10">
        <f>IF(Q96&lt;&gt;0,+RANK(Q96,Q$5:Q$113,0),0)</f>
        <v>0</v>
      </c>
      <c r="B96" s="105"/>
      <c r="C96" s="70"/>
      <c r="D96" s="99"/>
      <c r="E96" s="52">
        <f t="shared" si="11"/>
        <v>0</v>
      </c>
      <c r="F96" s="52"/>
      <c r="G96" s="51"/>
      <c r="H96" s="52">
        <f>IF(G96&lt;&gt;0,INT(0.8465*((G96*100)-75)^1.42),0)</f>
        <v>0</v>
      </c>
      <c r="I96" s="51"/>
      <c r="J96" s="52">
        <f>IF(I96&lt;&gt;0,INT(0.14354*((I96*100)-220)^1.4),0)</f>
        <v>0</v>
      </c>
      <c r="K96" s="51"/>
      <c r="L96" s="52">
        <f>IF(AND(K96&gt;10.15,K96&lt;&gt;"N"),INT(5.33*(K96-10)^1.1),0)</f>
        <v>0</v>
      </c>
      <c r="M96" s="53"/>
      <c r="N96" s="54" t="s">
        <v>13</v>
      </c>
      <c r="O96" s="55"/>
      <c r="P96" s="52">
        <f>IF(AND(235&gt;M96*60+O96,M96&gt;0),INT(0.13279*(235-(M96*60+O96))^1.85),0)</f>
        <v>0</v>
      </c>
      <c r="Q96" s="19">
        <f>SUM(E96,H96,J96,L96,P96,)</f>
        <v>0</v>
      </c>
    </row>
    <row r="97" spans="1:17" ht="14.1" customHeight="1" thickBot="1">
      <c r="A97" s="11">
        <f>IF(Q97&lt;&gt;0,+RANK(Q97,Q$5:Q$113,0),0)</f>
        <v>0</v>
      </c>
      <c r="B97" s="106"/>
      <c r="C97" s="71"/>
      <c r="D97" s="100"/>
      <c r="E97" s="62">
        <f t="shared" si="11"/>
        <v>0</v>
      </c>
      <c r="F97" s="62"/>
      <c r="G97" s="61"/>
      <c r="H97" s="62">
        <f>IF(G97&lt;&gt;0,INT(0.8465*((G97*100)-75)^1.42),0)</f>
        <v>0</v>
      </c>
      <c r="I97" s="61"/>
      <c r="J97" s="62">
        <f>IF(I97&lt;&gt;0,INT(0.14354*((I97*100)-220)^1.4),0)</f>
        <v>0</v>
      </c>
      <c r="K97" s="61"/>
      <c r="L97" s="62">
        <f>IF(AND(K97&gt;10.15,K97&lt;&gt;"N"),INT(5.33*(K97-10)^1.1),0)</f>
        <v>0</v>
      </c>
      <c r="M97" s="63"/>
      <c r="N97" s="64" t="s">
        <v>13</v>
      </c>
      <c r="O97" s="65"/>
      <c r="P97" s="62">
        <f>IF(AND(235&gt;M97*60+O97,M97&gt;0),INT(0.13279*(235-(M97*60+O97))^1.85),0)</f>
        <v>0</v>
      </c>
      <c r="Q97" s="20">
        <f>SUM(E97,H97,J97,L97,P97,)</f>
        <v>0</v>
      </c>
    </row>
    <row r="98" spans="1:17" ht="14.1" customHeight="1" thickBot="1">
      <c r="A98" s="142" t="s">
        <v>16</v>
      </c>
      <c r="B98" s="16"/>
      <c r="C98" s="9"/>
      <c r="D98" s="13">
        <f>LARGE(Q101:Q105,1)+LARGE(Q101:Q105,2)+LARGE(Q101:Q105,3)+LARGE(Q101:Q105,4)</f>
        <v>0</v>
      </c>
      <c r="E98" s="14"/>
      <c r="F98" s="41"/>
      <c r="G98" s="5" t="s">
        <v>12</v>
      </c>
      <c r="H98" s="4"/>
      <c r="I98" s="4"/>
      <c r="J98" s="4"/>
      <c r="K98" s="4"/>
      <c r="L98" s="4"/>
      <c r="M98" s="4"/>
      <c r="N98" s="4"/>
      <c r="O98" s="6"/>
      <c r="P98" s="4"/>
      <c r="Q98" s="82">
        <f>IF(V98&lt;&gt;0,+RANK(V98,V$2:V$113,0),0)</f>
        <v>0</v>
      </c>
    </row>
    <row r="99" spans="1:17" ht="14.1" customHeight="1">
      <c r="A99" s="79" t="s">
        <v>11</v>
      </c>
      <c r="B99" s="39" t="s">
        <v>15</v>
      </c>
      <c r="C99" s="88" t="s">
        <v>0</v>
      </c>
      <c r="D99" s="25" t="s">
        <v>1</v>
      </c>
      <c r="E99" s="26"/>
      <c r="F99" s="36"/>
      <c r="G99" s="25" t="s">
        <v>8</v>
      </c>
      <c r="H99" s="26"/>
      <c r="I99" s="25" t="s">
        <v>2</v>
      </c>
      <c r="J99" s="26"/>
      <c r="K99" s="25" t="s">
        <v>3</v>
      </c>
      <c r="L99" s="26"/>
      <c r="M99" s="25" t="s">
        <v>4</v>
      </c>
      <c r="N99" s="27"/>
      <c r="O99" s="27"/>
      <c r="P99" s="26"/>
      <c r="Q99" s="21" t="s">
        <v>7</v>
      </c>
    </row>
    <row r="100" spans="1:17" ht="14.1" customHeight="1">
      <c r="A100" s="33"/>
      <c r="B100" s="110"/>
      <c r="C100" s="29"/>
      <c r="D100" s="23" t="s">
        <v>5</v>
      </c>
      <c r="E100" s="23" t="s">
        <v>6</v>
      </c>
      <c r="F100" s="37"/>
      <c r="G100" s="23" t="s">
        <v>5</v>
      </c>
      <c r="H100" s="23" t="s">
        <v>6</v>
      </c>
      <c r="I100" s="23" t="s">
        <v>5</v>
      </c>
      <c r="J100" s="23" t="s">
        <v>6</v>
      </c>
      <c r="K100" s="23" t="s">
        <v>5</v>
      </c>
      <c r="L100" s="23" t="s">
        <v>6</v>
      </c>
      <c r="M100" s="30" t="s">
        <v>5</v>
      </c>
      <c r="N100" s="31"/>
      <c r="O100" s="32"/>
      <c r="P100" s="23" t="s">
        <v>6</v>
      </c>
      <c r="Q100" s="22"/>
    </row>
    <row r="101" spans="1:17" ht="14.1" customHeight="1" thickBot="1">
      <c r="A101" s="10">
        <f>IF(Q101&lt;&gt;0,+RANK(Q101,Q$5:Q$113,0),0)</f>
        <v>0</v>
      </c>
      <c r="B101" s="104"/>
      <c r="C101" s="70"/>
      <c r="D101" s="99"/>
      <c r="E101" s="52">
        <f>IF(AND(D101&gt;0,D101&lt;11.3),INT(58.015*(11.5-D101)^1.81),0)</f>
        <v>0</v>
      </c>
      <c r="F101" s="52"/>
      <c r="G101" s="51"/>
      <c r="H101" s="52">
        <f>IF(G101&lt;&gt;0,INT(0.8465*((G101*100)-75)^1.42),0)</f>
        <v>0</v>
      </c>
      <c r="I101" s="51"/>
      <c r="J101" s="52">
        <f>IF(I101&lt;&gt;0,INT(0.14354*((I101*100)-220)^1.4),0)</f>
        <v>0</v>
      </c>
      <c r="K101" s="51"/>
      <c r="L101" s="52">
        <f>IF(AND(K101&gt;10.15,K101&lt;&gt;"N"),INT(5.33*(K101-10)^1.1),0)</f>
        <v>0</v>
      </c>
      <c r="M101" s="78"/>
      <c r="N101" s="54" t="s">
        <v>13</v>
      </c>
      <c r="O101" s="55"/>
      <c r="P101" s="52">
        <f>IF(AND(235&gt;M101*60+O101,M101&gt;0),INT(0.13279*(235-(M101*60+O101))^1.85),0)</f>
        <v>0</v>
      </c>
      <c r="Q101" s="19">
        <f>SUM(E101,H101,J101,L101,P101,)</f>
        <v>0</v>
      </c>
    </row>
    <row r="102" spans="1:17" ht="14.1" customHeight="1" thickBot="1">
      <c r="A102" s="10">
        <f>IF(Q102&lt;&gt;0,+RANK(Q102,Q$5:Q$113,0),0)</f>
        <v>0</v>
      </c>
      <c r="B102" s="105"/>
      <c r="C102" s="70"/>
      <c r="D102" s="99"/>
      <c r="E102" s="52">
        <f t="shared" ref="E102:E105" si="12">IF(AND(D102&gt;0,D102&lt;11.3),INT(58.015*(11.5-D102)^1.81),0)</f>
        <v>0</v>
      </c>
      <c r="F102" s="52"/>
      <c r="G102" s="51"/>
      <c r="H102" s="52">
        <f>IF(G102&lt;&gt;0,INT(0.8465*((G102*100)-75)^1.42),0)</f>
        <v>0</v>
      </c>
      <c r="I102" s="51"/>
      <c r="J102" s="52">
        <f>IF(I102&lt;&gt;0,INT(0.14354*((I102*100)-220)^1.4),0)</f>
        <v>0</v>
      </c>
      <c r="K102" s="51"/>
      <c r="L102" s="52">
        <f>IF(AND(K102&gt;10.15,K102&lt;&gt;"N"),INT(5.33*(K102-10)^1.1),0)</f>
        <v>0</v>
      </c>
      <c r="M102" s="53"/>
      <c r="N102" s="54" t="s">
        <v>13</v>
      </c>
      <c r="O102" s="55"/>
      <c r="P102" s="52">
        <f>IF(AND(235&gt;M102*60+O102,M102&gt;0),INT(0.13279*(235-(M102*60+O102))^1.85),0)</f>
        <v>0</v>
      </c>
      <c r="Q102" s="19">
        <f>SUM(E102,H102,J102,L102,P102,)</f>
        <v>0</v>
      </c>
    </row>
    <row r="103" spans="1:17" ht="14.1" customHeight="1" thickBot="1">
      <c r="A103" s="10">
        <f>IF(Q103&lt;&gt;0,+RANK(Q103,Q$5:Q$113,0),0)</f>
        <v>0</v>
      </c>
      <c r="B103" s="105"/>
      <c r="C103" s="70"/>
      <c r="D103" s="99"/>
      <c r="E103" s="52">
        <f t="shared" si="12"/>
        <v>0</v>
      </c>
      <c r="F103" s="52"/>
      <c r="G103" s="51"/>
      <c r="H103" s="52">
        <f>IF(G103&lt;&gt;0,INT(0.8465*((G103*100)-75)^1.42),0)</f>
        <v>0</v>
      </c>
      <c r="I103" s="51"/>
      <c r="J103" s="52">
        <f>IF(I103&lt;&gt;0,INT(0.14354*((I103*100)-220)^1.4),0)</f>
        <v>0</v>
      </c>
      <c r="K103" s="51"/>
      <c r="L103" s="52">
        <f>IF(AND(K103&gt;10.15,K103&lt;&gt;"N"),INT(5.33*(K103-10)^1.1),0)</f>
        <v>0</v>
      </c>
      <c r="M103" s="53"/>
      <c r="N103" s="54" t="s">
        <v>13</v>
      </c>
      <c r="O103" s="55"/>
      <c r="P103" s="52">
        <f>IF(AND(235&gt;M103*60+O103,M103&gt;0),INT(0.13279*(235-(M103*60+O103))^1.85),0)</f>
        <v>0</v>
      </c>
      <c r="Q103" s="19">
        <f>SUM(E103,H103,J103,L103,P103,)</f>
        <v>0</v>
      </c>
    </row>
    <row r="104" spans="1:17" ht="14.1" customHeight="1" thickBot="1">
      <c r="A104" s="10">
        <f>IF(Q104&lt;&gt;0,+RANK(Q104,Q$5:Q$113,0),0)</f>
        <v>0</v>
      </c>
      <c r="B104" s="105"/>
      <c r="C104" s="70"/>
      <c r="D104" s="99"/>
      <c r="E104" s="52">
        <f t="shared" si="12"/>
        <v>0</v>
      </c>
      <c r="F104" s="52"/>
      <c r="G104" s="51"/>
      <c r="H104" s="52">
        <f>IF(G104&lt;&gt;0,INT(0.8465*((G104*100)-75)^1.42),0)</f>
        <v>0</v>
      </c>
      <c r="I104" s="51"/>
      <c r="J104" s="52">
        <f>IF(I104&lt;&gt;0,INT(0.14354*((I104*100)-220)^1.4),0)</f>
        <v>0</v>
      </c>
      <c r="K104" s="51"/>
      <c r="L104" s="52">
        <f>IF(AND(K104&gt;10.15,K104&lt;&gt;"N"),INT(5.33*(K104-10)^1.1),0)</f>
        <v>0</v>
      </c>
      <c r="M104" s="53"/>
      <c r="N104" s="54" t="s">
        <v>13</v>
      </c>
      <c r="O104" s="55"/>
      <c r="P104" s="52">
        <f>IF(AND(235&gt;M104*60+O104,M104&gt;0),INT(0.13279*(235-(M104*60+O104))^1.85),0)</f>
        <v>0</v>
      </c>
      <c r="Q104" s="19">
        <f>SUM(E104,H104,J104,L104,P104,)</f>
        <v>0</v>
      </c>
    </row>
    <row r="105" spans="1:17" ht="14.1" customHeight="1" thickBot="1">
      <c r="A105" s="11">
        <f>IF(Q105&lt;&gt;0,+RANK(Q105,Q$5:Q$113,0),0)</f>
        <v>0</v>
      </c>
      <c r="B105" s="106"/>
      <c r="C105" s="71"/>
      <c r="D105" s="100"/>
      <c r="E105" s="62">
        <f t="shared" si="12"/>
        <v>0</v>
      </c>
      <c r="F105" s="62"/>
      <c r="G105" s="61"/>
      <c r="H105" s="62">
        <f>IF(G105&lt;&gt;0,INT(0.8465*((G105*100)-75)^1.42),0)</f>
        <v>0</v>
      </c>
      <c r="I105" s="61"/>
      <c r="J105" s="62">
        <f>IF(I105&lt;&gt;0,INT(0.14354*((I105*100)-220)^1.4),0)</f>
        <v>0</v>
      </c>
      <c r="K105" s="61"/>
      <c r="L105" s="62">
        <f>IF(AND(K105&gt;10.15,K105&lt;&gt;"N"),INT(5.33*(K105-10)^1.1),0)</f>
        <v>0</v>
      </c>
      <c r="M105" s="63"/>
      <c r="N105" s="64" t="s">
        <v>13</v>
      </c>
      <c r="O105" s="65"/>
      <c r="P105" s="62">
        <f>IF(AND(235&gt;M105*60+O105,M105&gt;0),INT(0.13279*(235-(M105*60+O105))^1.85),0)</f>
        <v>0</v>
      </c>
      <c r="Q105" s="20">
        <f>SUM(E105,H105,J105,L105,P105,)</f>
        <v>0</v>
      </c>
    </row>
    <row r="106" spans="1:17" ht="14.1" customHeight="1" thickBot="1">
      <c r="A106" s="142" t="s">
        <v>16</v>
      </c>
      <c r="B106" s="16"/>
      <c r="C106" s="9"/>
      <c r="D106" s="13">
        <f>LARGE(Q109:Q113,1)+LARGE(Q109:Q113,2)+LARGE(Q109:Q113,3)+LARGE(Q109:Q113,4)</f>
        <v>0</v>
      </c>
      <c r="E106" s="14"/>
      <c r="F106" s="41"/>
      <c r="G106" s="5" t="s">
        <v>12</v>
      </c>
      <c r="H106" s="4"/>
      <c r="I106" s="4"/>
      <c r="J106" s="4"/>
      <c r="K106" s="4"/>
      <c r="L106" s="4"/>
      <c r="M106" s="4"/>
      <c r="N106" s="4"/>
      <c r="O106" s="6"/>
      <c r="P106" s="4"/>
      <c r="Q106" s="82">
        <f>IF(V106&lt;&gt;0,+RANK(V106,V$2:V$113,0),0)</f>
        <v>0</v>
      </c>
    </row>
    <row r="107" spans="1:17" ht="14.1" customHeight="1">
      <c r="A107" s="79" t="s">
        <v>11</v>
      </c>
      <c r="B107" s="39" t="s">
        <v>15</v>
      </c>
      <c r="C107" s="88" t="s">
        <v>0</v>
      </c>
      <c r="D107" s="25" t="s">
        <v>1</v>
      </c>
      <c r="E107" s="26"/>
      <c r="F107" s="36"/>
      <c r="G107" s="25" t="s">
        <v>8</v>
      </c>
      <c r="H107" s="26"/>
      <c r="I107" s="25" t="s">
        <v>2</v>
      </c>
      <c r="J107" s="26"/>
      <c r="K107" s="25" t="s">
        <v>3</v>
      </c>
      <c r="L107" s="26"/>
      <c r="M107" s="25" t="s">
        <v>4</v>
      </c>
      <c r="N107" s="27"/>
      <c r="O107" s="27"/>
      <c r="P107" s="26"/>
      <c r="Q107" s="21" t="s">
        <v>7</v>
      </c>
    </row>
    <row r="108" spans="1:17" ht="14.1" customHeight="1">
      <c r="A108" s="33"/>
      <c r="B108" s="108"/>
      <c r="C108" s="29"/>
      <c r="D108" s="23" t="s">
        <v>5</v>
      </c>
      <c r="E108" s="23" t="s">
        <v>6</v>
      </c>
      <c r="F108" s="37"/>
      <c r="G108" s="23" t="s">
        <v>5</v>
      </c>
      <c r="H108" s="23" t="s">
        <v>6</v>
      </c>
      <c r="I108" s="23" t="s">
        <v>5</v>
      </c>
      <c r="J108" s="23" t="s">
        <v>6</v>
      </c>
      <c r="K108" s="23" t="s">
        <v>5</v>
      </c>
      <c r="L108" s="23" t="s">
        <v>6</v>
      </c>
      <c r="M108" s="30" t="s">
        <v>5</v>
      </c>
      <c r="N108" s="31"/>
      <c r="O108" s="32"/>
      <c r="P108" s="23" t="s">
        <v>6</v>
      </c>
      <c r="Q108" s="22"/>
    </row>
    <row r="109" spans="1:17" ht="14.1" customHeight="1" thickBot="1">
      <c r="A109" s="10">
        <f>IF(Q109&lt;&gt;0,+RANK(Q109,Q$5:Q$113,0),0)</f>
        <v>0</v>
      </c>
      <c r="B109" s="104"/>
      <c r="C109" s="70"/>
      <c r="D109" s="99"/>
      <c r="E109" s="52">
        <f>IF(AND(D109&gt;0,D109&lt;11.3),INT(58.015*(11.5-D109)^1.81),0)</f>
        <v>0</v>
      </c>
      <c r="F109" s="52"/>
      <c r="G109" s="51"/>
      <c r="H109" s="52">
        <f>IF(G109&lt;&gt;0,INT(0.8465*((G109*100)-75)^1.42),0)</f>
        <v>0</v>
      </c>
      <c r="I109" s="51"/>
      <c r="J109" s="52">
        <f>IF(I109&lt;&gt;0,INT(0.14354*((I109*100)-220)^1.4),0)</f>
        <v>0</v>
      </c>
      <c r="K109" s="51"/>
      <c r="L109" s="52">
        <f>IF(AND(K109&gt;10.15,K109&lt;&gt;"N"),INT(5.33*(K109-10)^1.1),0)</f>
        <v>0</v>
      </c>
      <c r="M109" s="78"/>
      <c r="N109" s="54" t="s">
        <v>13</v>
      </c>
      <c r="O109" s="55"/>
      <c r="P109" s="52">
        <f>IF(AND(235&gt;M109*60+O109,M109&gt;0),INT(0.13279*(235-(M109*60+O109))^1.85),0)</f>
        <v>0</v>
      </c>
      <c r="Q109" s="19">
        <f>SUM(E109,H109,J109,L109,P109,)</f>
        <v>0</v>
      </c>
    </row>
    <row r="110" spans="1:17" ht="14.1" customHeight="1" thickBot="1">
      <c r="A110" s="10">
        <f>IF(Q110&lt;&gt;0,+RANK(Q110,Q$5:Q$113,0),0)</f>
        <v>0</v>
      </c>
      <c r="B110" s="105"/>
      <c r="C110" s="70"/>
      <c r="D110" s="99"/>
      <c r="E110" s="52">
        <f>IF(AND(D110&gt;0,D110&lt;11.3),INT(58.015*(11.5-D110)^1.81),0)</f>
        <v>0</v>
      </c>
      <c r="F110" s="52"/>
      <c r="G110" s="51"/>
      <c r="H110" s="52">
        <f>IF(G110&lt;&gt;0,INT(0.8465*((G110*100)-75)^1.42),0)</f>
        <v>0</v>
      </c>
      <c r="I110" s="51"/>
      <c r="J110" s="52">
        <f>IF(I110&lt;&gt;0,INT(0.14354*((I110*100)-220)^1.4),0)</f>
        <v>0</v>
      </c>
      <c r="K110" s="51"/>
      <c r="L110" s="52">
        <f>IF(AND(K110&gt;10.15,K110&lt;&gt;"N"),INT(5.33*(K110-10)^1.1),0)</f>
        <v>0</v>
      </c>
      <c r="M110" s="53"/>
      <c r="N110" s="54" t="s">
        <v>13</v>
      </c>
      <c r="O110" s="55"/>
      <c r="P110" s="52">
        <f>IF(AND(235&gt;M110*60+O110,M110&gt;0),INT(0.13279*(235-(M110*60+O110))^1.85),0)</f>
        <v>0</v>
      </c>
      <c r="Q110" s="19">
        <f>SUM(E110,H110,J110,L110,P110,)</f>
        <v>0</v>
      </c>
    </row>
    <row r="111" spans="1:17" ht="14.1" customHeight="1" thickBot="1">
      <c r="A111" s="10">
        <f>IF(Q111&lt;&gt;0,+RANK(Q111,Q$5:Q$113,0),0)</f>
        <v>0</v>
      </c>
      <c r="B111" s="105"/>
      <c r="C111" s="70"/>
      <c r="D111" s="99"/>
      <c r="E111" s="52">
        <f t="shared" ref="E111:E113" si="13">IF(AND(D111&gt;0,D111&lt;11.3),INT(58.015*(11.5-D111)^1.81),0)</f>
        <v>0</v>
      </c>
      <c r="F111" s="52"/>
      <c r="G111" s="51"/>
      <c r="H111" s="52">
        <f>IF(G111&lt;&gt;0,INT(0.8465*((G111*100)-75)^1.42),0)</f>
        <v>0</v>
      </c>
      <c r="I111" s="51"/>
      <c r="J111" s="52">
        <f>IF(I111&lt;&gt;0,INT(0.14354*((I111*100)-220)^1.4),0)</f>
        <v>0</v>
      </c>
      <c r="K111" s="51"/>
      <c r="L111" s="52">
        <f>IF(AND(K111&gt;10.15,K111&lt;&gt;"N"),INT(5.33*(K111-10)^1.1),0)</f>
        <v>0</v>
      </c>
      <c r="M111" s="53"/>
      <c r="N111" s="54" t="s">
        <v>13</v>
      </c>
      <c r="O111" s="55"/>
      <c r="P111" s="52">
        <f>IF(AND(235&gt;M111*60+O111,M111&gt;0),INT(0.13279*(235-(M111*60+O111))^1.85),0)</f>
        <v>0</v>
      </c>
      <c r="Q111" s="19">
        <f>SUM(E111,H111,J111,L111,P111,)</f>
        <v>0</v>
      </c>
    </row>
    <row r="112" spans="1:17" ht="14.1" customHeight="1" thickBot="1">
      <c r="A112" s="10">
        <f>IF(Q112&lt;&gt;0,+RANK(Q112,Q$5:Q$113,0),0)</f>
        <v>0</v>
      </c>
      <c r="B112" s="105"/>
      <c r="C112" s="70"/>
      <c r="D112" s="99"/>
      <c r="E112" s="52">
        <f t="shared" si="13"/>
        <v>0</v>
      </c>
      <c r="F112" s="52"/>
      <c r="G112" s="51"/>
      <c r="H112" s="52">
        <f>IF(G112&lt;&gt;0,INT(0.8465*((G112*100)-75)^1.42),0)</f>
        <v>0</v>
      </c>
      <c r="I112" s="51"/>
      <c r="J112" s="52">
        <f>IF(I112&lt;&gt;0,INT(0.14354*((I112*100)-220)^1.4),0)</f>
        <v>0</v>
      </c>
      <c r="K112" s="51"/>
      <c r="L112" s="52">
        <f>IF(AND(K112&gt;10.15,K112&lt;&gt;"N"),INT(5.33*(K112-10)^1.1),0)</f>
        <v>0</v>
      </c>
      <c r="M112" s="53"/>
      <c r="N112" s="54" t="s">
        <v>13</v>
      </c>
      <c r="O112" s="55"/>
      <c r="P112" s="52">
        <f>IF(AND(235&gt;M112*60+O112,M112&gt;0),INT(0.13279*(235-(M112*60+O112))^1.85),0)</f>
        <v>0</v>
      </c>
      <c r="Q112" s="19">
        <f>SUM(E112,H112,J112,L112,P112,)</f>
        <v>0</v>
      </c>
    </row>
    <row r="113" spans="1:17" ht="14.1" customHeight="1" thickBot="1">
      <c r="A113" s="11">
        <f>IF(Q113&lt;&gt;0,+RANK(Q113,Q$5:Q$113,0),0)</f>
        <v>0</v>
      </c>
      <c r="B113" s="106"/>
      <c r="C113" s="71"/>
      <c r="D113" s="100"/>
      <c r="E113" s="62">
        <f t="shared" si="13"/>
        <v>0</v>
      </c>
      <c r="F113" s="62"/>
      <c r="G113" s="61"/>
      <c r="H113" s="62">
        <f>IF(G113&lt;&gt;0,INT(0.8465*((G113*100)-75)^1.42),0)</f>
        <v>0</v>
      </c>
      <c r="I113" s="61"/>
      <c r="J113" s="62">
        <f>IF(I113&lt;&gt;0,INT(0.14354*((I113*100)-220)^1.4),0)</f>
        <v>0</v>
      </c>
      <c r="K113" s="61"/>
      <c r="L113" s="62">
        <f>IF(AND(K113&gt;10.15,K113&lt;&gt;"N"),INT(5.33*(K113-10)^1.1),0)</f>
        <v>0</v>
      </c>
      <c r="M113" s="63"/>
      <c r="N113" s="64" t="s">
        <v>13</v>
      </c>
      <c r="O113" s="65"/>
      <c r="P113" s="62">
        <f>IF(AND(235&gt;M113*60+O113,M113&gt;0),INT(0.13279*(235-(M113*60+O113))^1.85),0)</f>
        <v>0</v>
      </c>
      <c r="Q113" s="20">
        <f>SUM(E113,H113,J113,L113,P113,)</f>
        <v>0</v>
      </c>
    </row>
    <row r="114" spans="1:17" ht="14.1" customHeight="1"/>
    <row r="115" spans="1:17" ht="14.1" customHeight="1"/>
  </sheetData>
  <mergeCells count="1">
    <mergeCell ref="A1:Q1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Button 1">
              <controlPr defaultSize="0" print="0" autoFill="0" autoPict="0" macro="[0]!pořadídružstevMH">
                <anchor moveWithCells="1">
                  <from>
                    <xdr:col>0</xdr:col>
                    <xdr:colOff>9525</xdr:colOff>
                    <xdr:row>0</xdr:row>
                    <xdr:rowOff>47625</xdr:rowOff>
                  </from>
                  <to>
                    <xdr:col>1</xdr:col>
                    <xdr:colOff>533400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Button 2">
              <controlPr defaultSize="0" print="0" autoFill="0" autoPict="0" macro="[0]!zápisvýsledkůMH">
                <anchor moveWithCells="1">
                  <from>
                    <xdr:col>1</xdr:col>
                    <xdr:colOff>676275</xdr:colOff>
                    <xdr:row>0</xdr:row>
                    <xdr:rowOff>57150</xdr:rowOff>
                  </from>
                  <to>
                    <xdr:col>2</xdr:col>
                    <xdr:colOff>66675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Button 3">
              <controlPr defaultSize="0" print="0" autoFill="0" autoPict="0" macro="[0]!ručníčasyMH">
                <anchor moveWithCells="1">
                  <from>
                    <xdr:col>11</xdr:col>
                    <xdr:colOff>57150</xdr:colOff>
                    <xdr:row>0</xdr:row>
                    <xdr:rowOff>47625</xdr:rowOff>
                  </from>
                  <to>
                    <xdr:col>13</xdr:col>
                    <xdr:colOff>9525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Button 4">
              <controlPr defaultSize="0" print="0" autoFill="0" autoPict="0" macro="[0]!elektrickéčasyMH">
                <anchor moveWithCells="1">
                  <from>
                    <xdr:col>14</xdr:col>
                    <xdr:colOff>180975</xdr:colOff>
                    <xdr:row>0</xdr:row>
                    <xdr:rowOff>57150</xdr:rowOff>
                  </from>
                  <to>
                    <xdr:col>16</xdr:col>
                    <xdr:colOff>38100</xdr:colOff>
                    <xdr:row>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rgb="FFFF0000"/>
  </sheetPr>
  <dimension ref="A1:Z115"/>
  <sheetViews>
    <sheetView topLeftCell="A97" zoomScaleNormal="100" workbookViewId="0">
      <selection activeCell="B17" sqref="B17"/>
    </sheetView>
  </sheetViews>
  <sheetFormatPr defaultRowHeight="12.75"/>
  <cols>
    <col min="1" max="1" width="4.28515625" bestFit="1" customWidth="1"/>
    <col min="2" max="2" width="21" style="1" customWidth="1"/>
    <col min="3" max="3" width="5" style="2" bestFit="1" customWidth="1"/>
    <col min="4" max="4" width="6.5703125" style="3" customWidth="1"/>
    <col min="5" max="5" width="4.7109375" style="3" customWidth="1"/>
    <col min="6" max="6" width="1.85546875" style="38" customWidth="1"/>
    <col min="7" max="7" width="6.5703125" style="3" customWidth="1"/>
    <col min="8" max="8" width="4.7109375" style="3" customWidth="1"/>
    <col min="9" max="9" width="6.5703125" style="3" customWidth="1"/>
    <col min="10" max="10" width="4.7109375" style="3" customWidth="1"/>
    <col min="11" max="11" width="6.5703125" style="3" customWidth="1"/>
    <col min="12" max="12" width="4.7109375" style="3" customWidth="1"/>
    <col min="13" max="13" width="2.140625" style="3" bestFit="1" customWidth="1"/>
    <col min="14" max="14" width="0.85546875" style="3" customWidth="1"/>
    <col min="15" max="15" width="5.7109375" style="7" bestFit="1" customWidth="1"/>
    <col min="16" max="16" width="6.5703125" customWidth="1"/>
    <col min="17" max="17" width="8.7109375" customWidth="1"/>
    <col min="18" max="18" width="8.85546875" hidden="1" customWidth="1"/>
    <col min="19" max="19" width="17.85546875" hidden="1" customWidth="1"/>
    <col min="20" max="20" width="3.85546875" hidden="1" customWidth="1"/>
    <col min="21" max="21" width="3.42578125" hidden="1" customWidth="1"/>
    <col min="22" max="22" width="9.28515625" hidden="1" customWidth="1"/>
    <col min="23" max="23" width="8.85546875" customWidth="1"/>
    <col min="24" max="24" width="30.5703125" customWidth="1"/>
    <col min="25" max="25" width="9.140625" style="119"/>
  </cols>
  <sheetData>
    <row r="1" spans="1:26" ht="24" thickBot="1">
      <c r="A1" s="168" t="s">
        <v>22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51">
        <v>9</v>
      </c>
      <c r="S1" s="52">
        <f>IF(AND(R1&gt;0,R1&lt;12.7),INT(46.0849*(12.76-R1)^1.81),0)</f>
        <v>506</v>
      </c>
      <c r="T1" s="51">
        <v>9</v>
      </c>
      <c r="U1" s="52">
        <f>IF(AND(T1&gt;0,T1&lt;12.7),INT(46.0849*(13-T1)^1.81),0)</f>
        <v>566</v>
      </c>
    </row>
    <row r="2" spans="1:26" ht="14.1" customHeight="1" thickBot="1">
      <c r="A2" s="15" t="s">
        <v>16</v>
      </c>
      <c r="B2" s="107" t="s">
        <v>28</v>
      </c>
      <c r="C2" s="9"/>
      <c r="D2" s="89">
        <f>LARGE(Q5:Q9,1)+LARGE(Q5:Q9,2)+LARGE(Q5:Q9,3)+LARGE(Q5:Q9,4)</f>
        <v>4077</v>
      </c>
      <c r="E2" s="90"/>
      <c r="F2" s="41"/>
      <c r="G2" s="5" t="s">
        <v>12</v>
      </c>
      <c r="H2" s="4"/>
      <c r="I2" s="4"/>
      <c r="J2" s="4"/>
      <c r="K2" s="4"/>
      <c r="L2" s="4"/>
      <c r="M2" s="4"/>
      <c r="N2" s="4"/>
      <c r="O2" s="6"/>
      <c r="P2" s="4"/>
      <c r="Q2" s="91">
        <v>0</v>
      </c>
      <c r="R2" s="24">
        <f>D2</f>
        <v>4077</v>
      </c>
      <c r="S2" s="77"/>
      <c r="T2">
        <v>1</v>
      </c>
      <c r="V2" s="24">
        <f>R2</f>
        <v>4077</v>
      </c>
    </row>
    <row r="3" spans="1:26" ht="14.1" customHeight="1">
      <c r="A3" s="79" t="s">
        <v>11</v>
      </c>
      <c r="B3" s="39" t="s">
        <v>15</v>
      </c>
      <c r="C3" s="92" t="s">
        <v>0</v>
      </c>
      <c r="D3" s="25" t="s">
        <v>1</v>
      </c>
      <c r="E3" s="26"/>
      <c r="F3" s="36" t="s">
        <v>8</v>
      </c>
      <c r="G3" s="25"/>
      <c r="H3" s="26"/>
      <c r="I3" s="25" t="s">
        <v>2</v>
      </c>
      <c r="J3" s="26"/>
      <c r="K3" s="25" t="s">
        <v>3</v>
      </c>
      <c r="L3" s="26"/>
      <c r="M3" s="80" t="s">
        <v>14</v>
      </c>
      <c r="N3" s="27"/>
      <c r="O3" s="27"/>
      <c r="P3" s="26"/>
      <c r="Q3" s="21" t="s">
        <v>7</v>
      </c>
      <c r="R3" s="24">
        <f>D2</f>
        <v>4077</v>
      </c>
      <c r="S3" s="77"/>
      <c r="T3">
        <v>1</v>
      </c>
      <c r="Z3" s="124" t="s">
        <v>576</v>
      </c>
    </row>
    <row r="4" spans="1:26" ht="14.1" customHeight="1">
      <c r="A4" s="33"/>
      <c r="B4" s="28"/>
      <c r="C4" s="29"/>
      <c r="D4" s="23" t="s">
        <v>5</v>
      </c>
      <c r="E4" s="96" t="s">
        <v>6</v>
      </c>
      <c r="F4" s="37"/>
      <c r="G4" s="23" t="s">
        <v>5</v>
      </c>
      <c r="H4" s="23" t="s">
        <v>6</v>
      </c>
      <c r="I4" s="23" t="s">
        <v>5</v>
      </c>
      <c r="J4" s="23" t="s">
        <v>6</v>
      </c>
      <c r="K4" s="23" t="s">
        <v>5</v>
      </c>
      <c r="L4" s="23" t="s">
        <v>6</v>
      </c>
      <c r="M4" s="81" t="s">
        <v>5</v>
      </c>
      <c r="N4" s="31"/>
      <c r="O4" s="32"/>
      <c r="P4" s="23" t="s">
        <v>6</v>
      </c>
      <c r="Q4" s="22"/>
      <c r="R4" s="24">
        <f>D2</f>
        <v>4077</v>
      </c>
      <c r="S4" s="77"/>
      <c r="T4">
        <v>1</v>
      </c>
      <c r="X4" s="120" t="s">
        <v>562</v>
      </c>
      <c r="Y4" s="157">
        <v>6125</v>
      </c>
      <c r="Z4" s="124">
        <v>10</v>
      </c>
    </row>
    <row r="5" spans="1:26" ht="14.1" customHeight="1" thickBot="1">
      <c r="A5" s="10">
        <f>IF(Q5&lt;&gt;0,+RANK(Q5,Q$5:Q$113,0),0)</f>
        <v>50</v>
      </c>
      <c r="B5" s="104" t="s">
        <v>23</v>
      </c>
      <c r="C5" s="70"/>
      <c r="D5" s="97">
        <v>10.59</v>
      </c>
      <c r="E5" s="52">
        <f>IF(AND(D5&gt;0,D5&lt;12.7),INT(46.0849*(13-D5)^1.81),0)</f>
        <v>226</v>
      </c>
      <c r="F5" s="94"/>
      <c r="G5" s="51"/>
      <c r="H5" s="52">
        <f>IF(G5&lt;&gt;0,INT(1.84523*((G5*100)-75)^1.348),0)</f>
        <v>0</v>
      </c>
      <c r="I5" s="51">
        <v>2.99</v>
      </c>
      <c r="J5" s="52">
        <f>IF(I5&lt;&gt;0,INT(0.188807*((I5*100)-210)^1.41),0)</f>
        <v>105</v>
      </c>
      <c r="K5" s="51">
        <v>24.66</v>
      </c>
      <c r="L5" s="52">
        <f>IF(AND(K5&gt;8.15,K5&lt;&gt;"N"),INT(7.86*(K5-8)^1.1),0)</f>
        <v>173</v>
      </c>
      <c r="M5" s="53">
        <v>2</v>
      </c>
      <c r="N5" s="54" t="s">
        <v>13</v>
      </c>
      <c r="O5" s="55">
        <v>48.55</v>
      </c>
      <c r="P5" s="52">
        <f>IF(AND(60*M5+O5&lt;182.6,M5&gt;0),INT(0.19889*(185-(60*M5+O5))^1.88),0)</f>
        <v>38</v>
      </c>
      <c r="Q5" s="19">
        <f>SUM(E5,H5,J5,L5,P5,)</f>
        <v>542</v>
      </c>
      <c r="R5" s="24">
        <f>D2</f>
        <v>4077</v>
      </c>
      <c r="S5" s="77" t="str">
        <f>B2</f>
        <v>ZŠ Srbská</v>
      </c>
      <c r="T5" s="58">
        <v>1</v>
      </c>
      <c r="U5" s="58">
        <v>1</v>
      </c>
      <c r="X5" s="120" t="s">
        <v>563</v>
      </c>
      <c r="Y5" s="157">
        <v>5999</v>
      </c>
      <c r="Z5" s="124">
        <v>9</v>
      </c>
    </row>
    <row r="6" spans="1:26" ht="14.1" customHeight="1" thickBot="1">
      <c r="A6" s="10">
        <f>IF(Q6&lt;&gt;0,+RANK(Q6,Q$5:Q$113,0),0)</f>
        <v>44</v>
      </c>
      <c r="B6" s="105" t="s">
        <v>24</v>
      </c>
      <c r="C6" s="70"/>
      <c r="D6" s="97">
        <v>10.43</v>
      </c>
      <c r="E6" s="52">
        <f t="shared" ref="E6:E9" si="0">IF(AND(D6&gt;0,D6&lt;12.7),INT(46.0849*(13-D6)^1.81),0)</f>
        <v>254</v>
      </c>
      <c r="F6" s="94"/>
      <c r="G6" s="51"/>
      <c r="H6" s="52">
        <f>IF(G6&lt;&gt;0,INT(1.84523*((G6*100)-75)^1.348),0)</f>
        <v>0</v>
      </c>
      <c r="I6" s="51">
        <v>2.61</v>
      </c>
      <c r="J6" s="52">
        <f>IF(I6&lt;&gt;0,INT(0.188807*((I6*100)-210)^1.41),0)</f>
        <v>48</v>
      </c>
      <c r="K6" s="51">
        <v>21.84</v>
      </c>
      <c r="L6" s="52">
        <f>IF(AND(K6&gt;8.15,K6&lt;&gt;"N"),INT(7.86*(K6-8)^1.1),0)</f>
        <v>141</v>
      </c>
      <c r="M6" s="53">
        <v>2</v>
      </c>
      <c r="N6" s="54" t="s">
        <v>13</v>
      </c>
      <c r="O6" s="55">
        <v>22.44</v>
      </c>
      <c r="P6" s="52">
        <f>IF(AND(60*M6+O6&lt;182.6,M6&gt;0),INT(0.19889*(185-(60*M6+O6))^1.88),0)</f>
        <v>229</v>
      </c>
      <c r="Q6" s="19">
        <f>SUM(E6,H6,J6,L6,P6,)</f>
        <v>672</v>
      </c>
      <c r="R6" s="24">
        <f>D2</f>
        <v>4077</v>
      </c>
      <c r="S6" s="77" t="str">
        <f>B2</f>
        <v>ZŠ Srbská</v>
      </c>
      <c r="T6" s="58">
        <v>1</v>
      </c>
      <c r="U6" s="58">
        <v>2</v>
      </c>
      <c r="X6" s="120" t="s">
        <v>564</v>
      </c>
      <c r="Y6" s="157">
        <v>4798</v>
      </c>
      <c r="Z6" s="124">
        <v>8</v>
      </c>
    </row>
    <row r="7" spans="1:26" ht="14.1" customHeight="1" thickBot="1">
      <c r="A7" s="10">
        <f>IF(Q7&lt;&gt;0,+RANK(Q7,Q$5:Q$113,0),0)</f>
        <v>46</v>
      </c>
      <c r="B7" s="105" t="s">
        <v>25</v>
      </c>
      <c r="C7" s="70"/>
      <c r="D7" s="97">
        <v>10.29</v>
      </c>
      <c r="E7" s="52">
        <f t="shared" si="0"/>
        <v>280</v>
      </c>
      <c r="F7" s="94"/>
      <c r="G7" s="51">
        <v>1.05</v>
      </c>
      <c r="H7" s="52">
        <f>IF(G7&lt;&gt;0,INT(1.84523*((G7*100)-75)^1.348),0)</f>
        <v>180</v>
      </c>
      <c r="I7" s="51"/>
      <c r="J7" s="52">
        <f>IF(I7&lt;&gt;0,INT(0.188807*((I7*100)-210)^1.41),0)</f>
        <v>0</v>
      </c>
      <c r="K7" s="51">
        <v>19.54</v>
      </c>
      <c r="L7" s="52">
        <f>IF(AND(K7&gt;8.15,K7&lt;&gt;"N"),INT(7.86*(K7-8)^1.1),0)</f>
        <v>115</v>
      </c>
      <c r="M7" s="53">
        <v>2</v>
      </c>
      <c r="N7" s="54" t="s">
        <v>13</v>
      </c>
      <c r="O7" s="55">
        <v>48.01</v>
      </c>
      <c r="P7" s="52">
        <f>IF(AND(60*M7+O7&lt;182.6,M7&gt;0),INT(0.19889*(185-(60*M7+O7))^1.88),0)</f>
        <v>40</v>
      </c>
      <c r="Q7" s="19">
        <f>SUM(E7,H7,J7,L7,P7,)</f>
        <v>615</v>
      </c>
      <c r="R7" s="24">
        <f>D2</f>
        <v>4077</v>
      </c>
      <c r="S7" s="77" t="str">
        <f>B2</f>
        <v>ZŠ Srbská</v>
      </c>
      <c r="T7" s="58">
        <v>1</v>
      </c>
      <c r="U7" s="58">
        <v>3</v>
      </c>
      <c r="X7" s="120" t="s">
        <v>586</v>
      </c>
      <c r="Y7" s="157">
        <v>4508</v>
      </c>
      <c r="Z7" s="124">
        <v>7</v>
      </c>
    </row>
    <row r="8" spans="1:26" ht="14.1" customHeight="1" thickBot="1">
      <c r="A8" s="10">
        <f>IF(Q8&lt;&gt;0,+RANK(Q8,Q$5:Q$113,0),0)</f>
        <v>15</v>
      </c>
      <c r="B8" s="105" t="s">
        <v>26</v>
      </c>
      <c r="C8" s="70"/>
      <c r="D8" s="97">
        <v>9.5299999999999994</v>
      </c>
      <c r="E8" s="52">
        <f t="shared" si="0"/>
        <v>438</v>
      </c>
      <c r="F8" s="94"/>
      <c r="G8" s="51"/>
      <c r="H8" s="52">
        <f>IF(G8&lt;&gt;0,INT(1.84523*((G8*100)-75)^1.348),0)</f>
        <v>0</v>
      </c>
      <c r="I8" s="51">
        <v>3.05</v>
      </c>
      <c r="J8" s="52">
        <f>IF(I8&lt;&gt;0,INT(0.188807*((I8*100)-210)^1.41),0)</f>
        <v>116</v>
      </c>
      <c r="K8" s="51">
        <v>29.8</v>
      </c>
      <c r="L8" s="52">
        <f>IF(AND(K8&gt;8.15,K8&lt;&gt;"N"),INT(7.86*(K8-8)^1.1),0)</f>
        <v>233</v>
      </c>
      <c r="M8" s="53">
        <v>2</v>
      </c>
      <c r="N8" s="54" t="s">
        <v>13</v>
      </c>
      <c r="O8" s="55">
        <v>17.14</v>
      </c>
      <c r="P8" s="52">
        <f>IF(AND(60*M8+O8&lt;182.6,M8&gt;0),INT(0.19889*(185-(60*M8+O8))^1.88),0)</f>
        <v>286</v>
      </c>
      <c r="Q8" s="19">
        <f>SUM(E8,H8,J8,L8,P8,)</f>
        <v>1073</v>
      </c>
      <c r="R8" s="24">
        <f>D2</f>
        <v>4077</v>
      </c>
      <c r="S8" s="77" t="str">
        <f>B2</f>
        <v>ZŠ Srbská</v>
      </c>
      <c r="T8" s="58">
        <v>1</v>
      </c>
      <c r="U8" s="58">
        <v>4</v>
      </c>
      <c r="X8" s="120" t="s">
        <v>530</v>
      </c>
      <c r="Y8" s="157">
        <v>4334</v>
      </c>
      <c r="Z8" s="124">
        <v>6</v>
      </c>
    </row>
    <row r="9" spans="1:26" ht="14.1" customHeight="1" thickBot="1">
      <c r="A9" s="11">
        <f>IF(Q9&lt;&gt;0,+RANK(Q9,Q$5:Q$113,0),0)</f>
        <v>3</v>
      </c>
      <c r="B9" s="106" t="s">
        <v>27</v>
      </c>
      <c r="C9" s="71"/>
      <c r="D9" s="98">
        <v>8.7799999999999994</v>
      </c>
      <c r="E9" s="62">
        <f t="shared" si="0"/>
        <v>624</v>
      </c>
      <c r="F9" s="95"/>
      <c r="G9" s="61">
        <v>1.29</v>
      </c>
      <c r="H9" s="62">
        <f>IF(G9&lt;&gt;0,INT(1.84523*((G9*100)-75)^1.348),0)</f>
        <v>399</v>
      </c>
      <c r="I9" s="61"/>
      <c r="J9" s="62">
        <f>IF(I9&lt;&gt;0,INT(0.188807*((I9*100)-210)^1.41),0)</f>
        <v>0</v>
      </c>
      <c r="K9" s="61">
        <v>35.979999999999997</v>
      </c>
      <c r="L9" s="62">
        <f>IF(AND(K9&gt;8.15,K9&lt;&gt;"N"),INT(7.86*(K9-8)^1.1),0)</f>
        <v>306</v>
      </c>
      <c r="M9" s="63">
        <v>2</v>
      </c>
      <c r="N9" s="64" t="s">
        <v>13</v>
      </c>
      <c r="O9" s="65">
        <v>8.69</v>
      </c>
      <c r="P9" s="62">
        <f>IF(AND(60*M9+O9&lt;182.6,M9&gt;0),INT(0.19889*(185-(60*M9+O9))^1.88),0)</f>
        <v>388</v>
      </c>
      <c r="Q9" s="20">
        <f>SUM(E9,H9,J9,L9,P9,)</f>
        <v>1717</v>
      </c>
      <c r="R9" s="24">
        <f>D2</f>
        <v>4077</v>
      </c>
      <c r="S9" s="77" t="str">
        <f>B2</f>
        <v>ZŠ Srbská</v>
      </c>
      <c r="T9" s="58">
        <v>1</v>
      </c>
      <c r="U9" s="58">
        <v>5</v>
      </c>
      <c r="X9" s="120" t="s">
        <v>565</v>
      </c>
      <c r="Y9" s="157">
        <v>4077</v>
      </c>
      <c r="Z9" s="124">
        <v>5</v>
      </c>
    </row>
    <row r="10" spans="1:26" ht="14.1" customHeight="1" thickBot="1">
      <c r="A10" s="15" t="s">
        <v>16</v>
      </c>
      <c r="B10" s="16"/>
      <c r="C10" s="9"/>
      <c r="D10" s="89">
        <f>LARGE(Q13:Q17,1)+LARGE(Q13:Q17,2)+LARGE(Q13:Q17,3)+LARGE(Q13:Q17,4)</f>
        <v>3712</v>
      </c>
      <c r="E10" s="90"/>
      <c r="F10" s="41"/>
      <c r="G10" s="5" t="s">
        <v>12</v>
      </c>
      <c r="H10" s="4"/>
      <c r="I10" s="4"/>
      <c r="J10" s="4"/>
      <c r="K10" s="4"/>
      <c r="L10" s="4"/>
      <c r="M10" s="4"/>
      <c r="N10" s="4"/>
      <c r="O10" s="6"/>
      <c r="P10" s="4"/>
      <c r="Q10" s="91">
        <v>0</v>
      </c>
      <c r="R10" s="24">
        <f>D10</f>
        <v>3712</v>
      </c>
      <c r="S10" s="77"/>
      <c r="T10">
        <v>2</v>
      </c>
      <c r="V10" s="24">
        <f>R10</f>
        <v>3712</v>
      </c>
      <c r="X10" s="120" t="s">
        <v>513</v>
      </c>
      <c r="Y10" s="157">
        <v>3990</v>
      </c>
      <c r="Z10" s="124">
        <v>4</v>
      </c>
    </row>
    <row r="11" spans="1:26" ht="14.1" customHeight="1">
      <c r="A11" s="79" t="s">
        <v>11</v>
      </c>
      <c r="B11" s="39" t="s">
        <v>15</v>
      </c>
      <c r="C11" s="92" t="s">
        <v>0</v>
      </c>
      <c r="D11" s="25" t="s">
        <v>1</v>
      </c>
      <c r="E11" s="26"/>
      <c r="F11" s="36" t="s">
        <v>8</v>
      </c>
      <c r="G11" s="25"/>
      <c r="H11" s="26"/>
      <c r="I11" s="25" t="s">
        <v>2</v>
      </c>
      <c r="J11" s="26"/>
      <c r="K11" s="25" t="s">
        <v>3</v>
      </c>
      <c r="L11" s="26"/>
      <c r="M11" s="80" t="s">
        <v>14</v>
      </c>
      <c r="N11" s="27"/>
      <c r="O11" s="27"/>
      <c r="P11" s="26"/>
      <c r="Q11" s="21" t="s">
        <v>7</v>
      </c>
      <c r="R11" s="24">
        <f>D10</f>
        <v>3712</v>
      </c>
      <c r="S11" s="77" t="s">
        <v>20</v>
      </c>
      <c r="T11">
        <v>2</v>
      </c>
      <c r="X11" s="120" t="s">
        <v>566</v>
      </c>
      <c r="Y11" s="157">
        <v>3971</v>
      </c>
      <c r="Z11" s="124">
        <v>3</v>
      </c>
    </row>
    <row r="12" spans="1:26" ht="14.1" customHeight="1">
      <c r="A12" s="33"/>
      <c r="B12" s="108" t="s">
        <v>34</v>
      </c>
      <c r="C12" s="29"/>
      <c r="D12" s="23" t="s">
        <v>5</v>
      </c>
      <c r="E12" s="23" t="s">
        <v>6</v>
      </c>
      <c r="F12" s="37"/>
      <c r="G12" s="23" t="s">
        <v>5</v>
      </c>
      <c r="H12" s="23" t="s">
        <v>6</v>
      </c>
      <c r="I12" s="23" t="s">
        <v>5</v>
      </c>
      <c r="J12" s="23" t="s">
        <v>6</v>
      </c>
      <c r="K12" s="23" t="s">
        <v>5</v>
      </c>
      <c r="L12" s="23" t="s">
        <v>6</v>
      </c>
      <c r="M12" s="81" t="s">
        <v>5</v>
      </c>
      <c r="N12" s="31"/>
      <c r="O12" s="32"/>
      <c r="P12" s="23" t="s">
        <v>6</v>
      </c>
      <c r="Q12" s="22"/>
      <c r="R12" s="24">
        <f>D10</f>
        <v>3712</v>
      </c>
      <c r="S12" s="77"/>
      <c r="T12">
        <v>2</v>
      </c>
      <c r="X12" s="120" t="s">
        <v>598</v>
      </c>
      <c r="Y12" s="157">
        <v>3807</v>
      </c>
      <c r="Z12" s="124">
        <v>2</v>
      </c>
    </row>
    <row r="13" spans="1:26" ht="14.1" customHeight="1" thickBot="1">
      <c r="A13" s="10">
        <f>IF(Q13&lt;&gt;0,+RANK(Q13,Q$5:Q$113,0),0)</f>
        <v>30</v>
      </c>
      <c r="B13" s="104" t="s">
        <v>29</v>
      </c>
      <c r="C13" s="70"/>
      <c r="D13" s="99">
        <v>10</v>
      </c>
      <c r="E13" s="52">
        <f>IF(AND(D13&gt;0,D13&lt;12.7),INT(46.0849*(13-D13)^1.81),0)</f>
        <v>336</v>
      </c>
      <c r="F13" s="52"/>
      <c r="G13" s="51">
        <v>1.1299999999999999</v>
      </c>
      <c r="H13" s="52">
        <f>IF(G13&lt;&gt;0,INT(1.84523*((G13*100)-75)^1.348),0)</f>
        <v>248</v>
      </c>
      <c r="I13" s="51"/>
      <c r="J13" s="52">
        <f>IF(I13&lt;&gt;0,INT(0.188807*((I13*100)-210)^1.41),0)</f>
        <v>0</v>
      </c>
      <c r="K13" s="51">
        <v>21.65</v>
      </c>
      <c r="L13" s="52">
        <f>IF(AND(K13&gt;8.15,K13&lt;&gt;"N"),INT(7.86*(K13-8)^1.1),0)</f>
        <v>139</v>
      </c>
      <c r="M13" s="53">
        <v>2</v>
      </c>
      <c r="N13" s="54" t="s">
        <v>13</v>
      </c>
      <c r="O13" s="55">
        <v>34.19</v>
      </c>
      <c r="P13" s="52">
        <f>IF(AND(60*M13+O13&lt;182.6,M13&gt;0),INT(0.19889*(185-(60*M13+O13))^1.88),0)</f>
        <v>125</v>
      </c>
      <c r="Q13" s="19">
        <f>SUM(E13,H13,J13,L13,P13,)</f>
        <v>848</v>
      </c>
      <c r="R13" s="24">
        <f>D10</f>
        <v>3712</v>
      </c>
      <c r="S13" s="77">
        <f>B10</f>
        <v>0</v>
      </c>
      <c r="T13" s="58">
        <v>2</v>
      </c>
      <c r="U13" s="58">
        <v>6</v>
      </c>
      <c r="X13" s="120" t="s">
        <v>567</v>
      </c>
      <c r="Y13" s="157">
        <v>3758</v>
      </c>
      <c r="Z13" s="124">
        <v>1</v>
      </c>
    </row>
    <row r="14" spans="1:26" ht="14.1" customHeight="1" thickBot="1">
      <c r="A14" s="10">
        <f>IF(Q14&lt;&gt;0,+RANK(Q14,Q$5:Q$113,0),0)</f>
        <v>13</v>
      </c>
      <c r="B14" s="105" t="s">
        <v>30</v>
      </c>
      <c r="C14" s="70"/>
      <c r="D14" s="99">
        <v>9.68</v>
      </c>
      <c r="E14" s="52">
        <f t="shared" ref="E14:E17" si="1">IF(AND(D14&gt;0,D14&lt;12.7),INT(46.0849*(13-D14)^1.81),0)</f>
        <v>404</v>
      </c>
      <c r="F14" s="52"/>
      <c r="G14" s="51"/>
      <c r="H14" s="52">
        <f>IF(G14&lt;&gt;0,INT(1.84523*((G14*100)-75)^1.348),0)</f>
        <v>0</v>
      </c>
      <c r="I14" s="51">
        <v>3.1</v>
      </c>
      <c r="J14" s="52">
        <f>IF(I14&lt;&gt;0,INT(0.188807*((I14*100)-210)^1.41),0)</f>
        <v>124</v>
      </c>
      <c r="K14" s="51">
        <v>29.47</v>
      </c>
      <c r="L14" s="52">
        <f>IF(AND(K14&gt;8.15,K14&lt;&gt;"N"),INT(7.86*(K14-8)^1.1),0)</f>
        <v>229</v>
      </c>
      <c r="M14" s="53">
        <v>2</v>
      </c>
      <c r="N14" s="54" t="s">
        <v>13</v>
      </c>
      <c r="O14" s="55">
        <v>7.62</v>
      </c>
      <c r="P14" s="52">
        <f>IF(AND(60*M14+O14&lt;182.6,M14&gt;0),INT(0.19889*(185-(60*M14+O14))^1.88),0)</f>
        <v>402</v>
      </c>
      <c r="Q14" s="19">
        <f>SUM(E14,H14,J14,L14,P14,)</f>
        <v>1159</v>
      </c>
      <c r="R14" s="24">
        <f>D10</f>
        <v>3712</v>
      </c>
      <c r="S14" s="77">
        <f>B10</f>
        <v>0</v>
      </c>
      <c r="T14" s="58">
        <v>2</v>
      </c>
      <c r="U14" s="58">
        <v>7</v>
      </c>
      <c r="X14" s="120" t="s">
        <v>568</v>
      </c>
      <c r="Y14" s="157">
        <v>3716</v>
      </c>
      <c r="Z14" s="124">
        <v>1</v>
      </c>
    </row>
    <row r="15" spans="1:26" ht="14.1" customHeight="1" thickBot="1">
      <c r="A15" s="10">
        <f>IF(Q15&lt;&gt;0,+RANK(Q15,Q$5:Q$113,0),0)</f>
        <v>19</v>
      </c>
      <c r="B15" s="105" t="s">
        <v>31</v>
      </c>
      <c r="C15" s="70"/>
      <c r="D15" s="99">
        <v>10.01</v>
      </c>
      <c r="E15" s="52">
        <f t="shared" si="1"/>
        <v>334</v>
      </c>
      <c r="F15" s="52"/>
      <c r="G15" s="51">
        <v>1.21</v>
      </c>
      <c r="H15" s="52">
        <f>IF(G15&lt;&gt;0,INT(1.84523*((G15*100)-75)^1.348),0)</f>
        <v>321</v>
      </c>
      <c r="I15" s="51"/>
      <c r="J15" s="52">
        <f>IF(I15&lt;&gt;0,INT(0.188807*((I15*100)-210)^1.41),0)</f>
        <v>0</v>
      </c>
      <c r="K15" s="51">
        <v>24.96</v>
      </c>
      <c r="L15" s="52">
        <f>IF(AND(K15&gt;8.15,K15&lt;&gt;"N"),INT(7.86*(K15-8)^1.1),0)</f>
        <v>176</v>
      </c>
      <c r="M15" s="53">
        <v>2</v>
      </c>
      <c r="N15" s="54" t="s">
        <v>13</v>
      </c>
      <c r="O15" s="55">
        <v>26.14</v>
      </c>
      <c r="P15" s="52">
        <f>IF(AND(60*M15+O15&lt;182.6,M15&gt;0),INT(0.19889*(185-(60*M15+O15))^1.88),0)</f>
        <v>193</v>
      </c>
      <c r="Q15" s="19">
        <f>SUM(E15,H15,J15,L15,P15,)</f>
        <v>1024</v>
      </c>
      <c r="R15" s="24">
        <f>D10</f>
        <v>3712</v>
      </c>
      <c r="S15" s="77">
        <f>B10</f>
        <v>0</v>
      </c>
      <c r="T15" s="58">
        <v>2</v>
      </c>
      <c r="U15" s="58">
        <v>8</v>
      </c>
      <c r="X15" s="120" t="s">
        <v>569</v>
      </c>
      <c r="Y15" s="157">
        <v>3712</v>
      </c>
      <c r="Z15" s="124">
        <v>1</v>
      </c>
    </row>
    <row r="16" spans="1:26" ht="14.1" customHeight="1" thickBot="1">
      <c r="A16" s="10">
        <f>IF(Q16&lt;&gt;0,+RANK(Q16,Q$5:Q$113,0),0)</f>
        <v>64</v>
      </c>
      <c r="B16" s="105" t="s">
        <v>32</v>
      </c>
      <c r="C16" s="70"/>
      <c r="D16" s="99">
        <v>11.03</v>
      </c>
      <c r="E16" s="52">
        <f t="shared" si="1"/>
        <v>157</v>
      </c>
      <c r="F16" s="52"/>
      <c r="G16" s="51"/>
      <c r="H16" s="52">
        <f>IF(G16&lt;&gt;0,INT(1.84523*((G16*100)-75)^1.348),0)</f>
        <v>0</v>
      </c>
      <c r="I16" s="51">
        <v>0</v>
      </c>
      <c r="J16" s="52">
        <f>IF(I16&lt;&gt;0,INT(0.188807*((I16*100)-210)^1.41),0)</f>
        <v>0</v>
      </c>
      <c r="K16" s="51">
        <v>0</v>
      </c>
      <c r="L16" s="52">
        <f>IF(AND(K16&gt;8.15,K16&lt;&gt;"N"),INT(7.86*(K16-8)^1.1),0)</f>
        <v>0</v>
      </c>
      <c r="M16" s="53">
        <v>2</v>
      </c>
      <c r="N16" s="54" t="s">
        <v>13</v>
      </c>
      <c r="O16" s="55">
        <v>53.8</v>
      </c>
      <c r="P16" s="52">
        <f>IF(AND(60*M16+O16&lt;182.6,M16&gt;0),INT(0.19889*(185-(60*M16+O16))^1.88),0)</f>
        <v>18</v>
      </c>
      <c r="Q16" s="19">
        <f>SUM(E16,H16,J16,L16,P16,)</f>
        <v>175</v>
      </c>
      <c r="R16" s="24">
        <f>D10</f>
        <v>3712</v>
      </c>
      <c r="S16" s="77">
        <f>B10</f>
        <v>0</v>
      </c>
      <c r="T16" s="58">
        <v>2</v>
      </c>
      <c r="U16" s="58">
        <v>9</v>
      </c>
      <c r="X16" s="120" t="s">
        <v>570</v>
      </c>
      <c r="Y16" s="157">
        <v>3706</v>
      </c>
      <c r="Z16" s="124">
        <v>1</v>
      </c>
    </row>
    <row r="17" spans="1:26" ht="14.1" customHeight="1" thickBot="1">
      <c r="A17" s="11">
        <f>IF(Q17&lt;&gt;0,+RANK(Q17,Q$5:Q$113,0),0)</f>
        <v>42</v>
      </c>
      <c r="B17" s="106" t="s">
        <v>33</v>
      </c>
      <c r="C17" s="71"/>
      <c r="D17" s="100">
        <v>10.64</v>
      </c>
      <c r="E17" s="62">
        <f t="shared" si="1"/>
        <v>218</v>
      </c>
      <c r="F17" s="62"/>
      <c r="G17" s="61"/>
      <c r="H17" s="62">
        <f>IF(G17&lt;&gt;0,INT(1.84523*((G17*100)-75)^1.348),0)</f>
        <v>0</v>
      </c>
      <c r="I17" s="61">
        <v>2.34</v>
      </c>
      <c r="J17" s="62">
        <f>IF(I17&lt;&gt;0,INT(0.188807*((I17*100)-210)^1.41),0)</f>
        <v>16</v>
      </c>
      <c r="K17" s="61">
        <v>27.69</v>
      </c>
      <c r="L17" s="62">
        <f>IF(AND(K17&gt;8.15,K17&lt;&gt;"N"),INT(7.86*(K17-8)^1.1),0)</f>
        <v>208</v>
      </c>
      <c r="M17" s="63">
        <v>2</v>
      </c>
      <c r="N17" s="64" t="s">
        <v>13</v>
      </c>
      <c r="O17" s="65">
        <v>21.47</v>
      </c>
      <c r="P17" s="62">
        <f>IF(AND(60*M17+O17&lt;182.6,M17&gt;0),INT(0.19889*(185-(60*M17+O17))^1.88),0)</f>
        <v>239</v>
      </c>
      <c r="Q17" s="20">
        <f>SUM(E17,H17,J17,L17,P17,)</f>
        <v>681</v>
      </c>
      <c r="R17" s="24">
        <f>D10</f>
        <v>3712</v>
      </c>
      <c r="S17" s="77">
        <f>B10</f>
        <v>0</v>
      </c>
      <c r="T17" s="58">
        <v>2</v>
      </c>
      <c r="U17" s="58">
        <v>10</v>
      </c>
      <c r="X17" s="120" t="s">
        <v>571</v>
      </c>
      <c r="Y17" s="157">
        <v>3576</v>
      </c>
      <c r="Z17" s="124">
        <v>1</v>
      </c>
    </row>
    <row r="18" spans="1:26" ht="14.1" customHeight="1" thickBot="1">
      <c r="A18" s="15" t="s">
        <v>16</v>
      </c>
      <c r="B18" s="16"/>
      <c r="C18" s="9"/>
      <c r="D18" s="89">
        <f>LARGE(Q21:Q25,1)+LARGE(Q21:Q25,2)+LARGE(Q21:Q25,3)+LARGE(Q21:Q25,4)</f>
        <v>3532</v>
      </c>
      <c r="E18" s="90"/>
      <c r="F18" s="41"/>
      <c r="G18" s="5" t="s">
        <v>12</v>
      </c>
      <c r="H18" s="4"/>
      <c r="I18" s="4"/>
      <c r="J18" s="4"/>
      <c r="K18" s="4"/>
      <c r="L18" s="4"/>
      <c r="M18" s="4"/>
      <c r="N18" s="4"/>
      <c r="O18" s="6"/>
      <c r="P18" s="4"/>
      <c r="Q18" s="91">
        <v>0</v>
      </c>
      <c r="R18" s="24">
        <f>D18</f>
        <v>3532</v>
      </c>
      <c r="S18" s="77"/>
      <c r="T18">
        <v>3</v>
      </c>
      <c r="V18" s="24">
        <f>R18</f>
        <v>3532</v>
      </c>
      <c r="X18" s="120" t="s">
        <v>520</v>
      </c>
      <c r="Y18" s="157">
        <v>3532</v>
      </c>
      <c r="Z18" s="124">
        <v>1</v>
      </c>
    </row>
    <row r="19" spans="1:26" ht="14.1" customHeight="1">
      <c r="A19" s="79" t="s">
        <v>11</v>
      </c>
      <c r="B19" s="39" t="s">
        <v>15</v>
      </c>
      <c r="C19" s="92" t="s">
        <v>0</v>
      </c>
      <c r="D19" s="25" t="s">
        <v>1</v>
      </c>
      <c r="E19" s="26"/>
      <c r="F19" s="36" t="s">
        <v>8</v>
      </c>
      <c r="G19" s="25"/>
      <c r="H19" s="26"/>
      <c r="I19" s="25" t="s">
        <v>2</v>
      </c>
      <c r="J19" s="26"/>
      <c r="K19" s="25" t="s">
        <v>3</v>
      </c>
      <c r="L19" s="26"/>
      <c r="M19" s="80" t="s">
        <v>14</v>
      </c>
      <c r="N19" s="27"/>
      <c r="O19" s="27"/>
      <c r="P19" s="26"/>
      <c r="Q19" s="21" t="s">
        <v>7</v>
      </c>
      <c r="R19" s="24">
        <f>D18</f>
        <v>3532</v>
      </c>
      <c r="S19" s="77"/>
      <c r="T19">
        <v>3</v>
      </c>
      <c r="X19" s="120" t="s">
        <v>572</v>
      </c>
      <c r="Y19" s="157">
        <v>3412</v>
      </c>
      <c r="Z19" s="124">
        <v>1</v>
      </c>
    </row>
    <row r="20" spans="1:26" ht="14.1" customHeight="1">
      <c r="A20" s="33"/>
      <c r="B20" s="108" t="s">
        <v>40</v>
      </c>
      <c r="C20" s="29"/>
      <c r="D20" s="23" t="s">
        <v>5</v>
      </c>
      <c r="E20" s="23" t="s">
        <v>6</v>
      </c>
      <c r="F20" s="37"/>
      <c r="G20" s="23" t="s">
        <v>5</v>
      </c>
      <c r="H20" s="23" t="s">
        <v>6</v>
      </c>
      <c r="I20" s="23" t="s">
        <v>5</v>
      </c>
      <c r="J20" s="23" t="s">
        <v>6</v>
      </c>
      <c r="K20" s="23" t="s">
        <v>5</v>
      </c>
      <c r="L20" s="23" t="s">
        <v>6</v>
      </c>
      <c r="M20" s="81" t="s">
        <v>5</v>
      </c>
      <c r="N20" s="31"/>
      <c r="O20" s="32"/>
      <c r="P20" s="23" t="s">
        <v>6</v>
      </c>
      <c r="Q20" s="22"/>
      <c r="R20" s="24">
        <f>D18</f>
        <v>3532</v>
      </c>
      <c r="S20" s="77"/>
      <c r="T20">
        <v>3</v>
      </c>
      <c r="X20" s="120" t="s">
        <v>573</v>
      </c>
      <c r="Y20" s="157">
        <v>3359</v>
      </c>
      <c r="Z20" s="124">
        <v>1</v>
      </c>
    </row>
    <row r="21" spans="1:26" ht="14.1" customHeight="1" thickBot="1">
      <c r="A21" s="10">
        <f>IF(Q21&lt;&gt;0,+RANK(Q21,Q$5:Q$113,0),0)</f>
        <v>41</v>
      </c>
      <c r="B21" s="104" t="s">
        <v>35</v>
      </c>
      <c r="C21" s="70"/>
      <c r="D21" s="99">
        <v>10.95</v>
      </c>
      <c r="E21" s="52">
        <f>IF(AND(D21&gt;0,D21&lt;12.7),INT(46.0849*(13-D21)^1.81),0)</f>
        <v>168</v>
      </c>
      <c r="F21" s="52"/>
      <c r="G21" s="51"/>
      <c r="H21" s="52">
        <f>IF(G21&lt;&gt;0,INT(1.84523*((G21*100)-75)^1.348),0)</f>
        <v>0</v>
      </c>
      <c r="I21" s="51">
        <v>2.7</v>
      </c>
      <c r="J21" s="52">
        <f>IF(I21&lt;&gt;0,INT(0.188807*((I21*100)-210)^1.41),0)</f>
        <v>60</v>
      </c>
      <c r="K21" s="51">
        <v>36.47</v>
      </c>
      <c r="L21" s="52">
        <f>IF(AND(K21&gt;8.15,K21&lt;&gt;"N"),INT(7.86*(K21-8)^1.1),0)</f>
        <v>312</v>
      </c>
      <c r="M21" s="53">
        <v>2</v>
      </c>
      <c r="N21" s="54" t="s">
        <v>13</v>
      </c>
      <c r="O21" s="55">
        <v>31.64</v>
      </c>
      <c r="P21" s="52">
        <f>IF(AND(60*M21+O21&lt;182.6,M21&gt;0),INT(0.19889*(185-(60*M21+O21))^1.88),0)</f>
        <v>145</v>
      </c>
      <c r="Q21" s="19">
        <f>SUM(E21,H21,J21,L21,P21,)</f>
        <v>685</v>
      </c>
      <c r="R21" s="24">
        <f>D18</f>
        <v>3532</v>
      </c>
      <c r="S21" s="77">
        <f>B18</f>
        <v>0</v>
      </c>
      <c r="T21" s="58">
        <v>3</v>
      </c>
      <c r="U21" s="58">
        <v>11</v>
      </c>
      <c r="X21" s="120" t="s">
        <v>574</v>
      </c>
      <c r="Y21" s="157">
        <v>3224</v>
      </c>
      <c r="Z21" s="124">
        <v>1</v>
      </c>
    </row>
    <row r="22" spans="1:26" ht="14.1" customHeight="1" thickBot="1">
      <c r="A22" s="10">
        <f>IF(Q22&lt;&gt;0,+RANK(Q22,Q$5:Q$113,0),0)</f>
        <v>17</v>
      </c>
      <c r="B22" s="105" t="s">
        <v>36</v>
      </c>
      <c r="C22" s="70"/>
      <c r="D22" s="99">
        <v>9.74</v>
      </c>
      <c r="E22" s="52">
        <f t="shared" ref="E22:E25" si="2">IF(AND(D22&gt;0,D22&lt;12.7),INT(46.0849*(13-D22)^1.81),0)</f>
        <v>391</v>
      </c>
      <c r="F22" s="52"/>
      <c r="G22" s="51">
        <v>1.17</v>
      </c>
      <c r="H22" s="52">
        <f>IF(G22&lt;&gt;0,INT(1.84523*((G22*100)-75)^1.348),0)</f>
        <v>284</v>
      </c>
      <c r="I22" s="51"/>
      <c r="J22" s="52">
        <f>IF(I22&lt;&gt;0,INT(0.188807*((I22*100)-210)^1.41),0)</f>
        <v>0</v>
      </c>
      <c r="K22" s="51">
        <v>27.56</v>
      </c>
      <c r="L22" s="52">
        <f>IF(AND(K22&gt;8.15,K22&lt;&gt;"N"),INT(7.86*(K22-8)^1.1),0)</f>
        <v>206</v>
      </c>
      <c r="M22" s="53">
        <v>2</v>
      </c>
      <c r="N22" s="54" t="s">
        <v>13</v>
      </c>
      <c r="O22" s="55">
        <v>30.44</v>
      </c>
      <c r="P22" s="52">
        <f>IF(AND(60*M22+O22&lt;182.6,M22&gt;0),INT(0.19889*(185-(60*M22+O22))^1.88),0)</f>
        <v>155</v>
      </c>
      <c r="Q22" s="19">
        <f>SUM(E22,H22,J22,L22,P22,)</f>
        <v>1036</v>
      </c>
      <c r="R22" s="24">
        <f>D18</f>
        <v>3532</v>
      </c>
      <c r="S22" s="77">
        <f>B18</f>
        <v>0</v>
      </c>
      <c r="T22" s="58">
        <v>3</v>
      </c>
      <c r="U22" s="58">
        <v>12</v>
      </c>
      <c r="X22" s="120" t="s">
        <v>599</v>
      </c>
      <c r="Y22" s="157">
        <v>3003</v>
      </c>
      <c r="Z22" s="124">
        <v>1</v>
      </c>
    </row>
    <row r="23" spans="1:26" ht="14.1" customHeight="1" thickBot="1">
      <c r="A23" s="10">
        <f>IF(Q23&lt;&gt;0,+RANK(Q23,Q$5:Q$113,0),0)</f>
        <v>32</v>
      </c>
      <c r="B23" s="105" t="s">
        <v>37</v>
      </c>
      <c r="C23" s="70"/>
      <c r="D23" s="99">
        <v>10.17</v>
      </c>
      <c r="E23" s="52">
        <f t="shared" si="2"/>
        <v>302</v>
      </c>
      <c r="F23" s="52"/>
      <c r="G23" s="51">
        <v>1.21</v>
      </c>
      <c r="H23" s="52">
        <f>IF(G23&lt;&gt;0,INT(1.84523*((G23*100)-75)^1.348),0)</f>
        <v>321</v>
      </c>
      <c r="I23" s="51"/>
      <c r="J23" s="52">
        <f>IF(I23&lt;&gt;0,INT(0.188807*((I23*100)-210)^1.41),0)</f>
        <v>0</v>
      </c>
      <c r="K23" s="51">
        <v>24.86</v>
      </c>
      <c r="L23" s="52">
        <f>IF(AND(K23&gt;8.15,K23&lt;&gt;"N"),INT(7.86*(K23-8)^1.1),0)</f>
        <v>175</v>
      </c>
      <c r="M23" s="53">
        <v>2</v>
      </c>
      <c r="N23" s="54" t="s">
        <v>13</v>
      </c>
      <c r="O23" s="55">
        <v>48.9</v>
      </c>
      <c r="P23" s="52">
        <f>IF(AND(60*M23+O23&lt;182.6,M23&gt;0),INT(0.19889*(185-(60*M23+O23))^1.88),0)</f>
        <v>36</v>
      </c>
      <c r="Q23" s="19">
        <f>SUM(E23,H23,J23,L23,P23,)</f>
        <v>834</v>
      </c>
      <c r="R23" s="24">
        <f>D18</f>
        <v>3532</v>
      </c>
      <c r="S23" s="77">
        <f>B18</f>
        <v>0</v>
      </c>
      <c r="T23" s="58">
        <v>3</v>
      </c>
      <c r="U23" s="58">
        <v>13</v>
      </c>
      <c r="X23" s="120" t="s">
        <v>557</v>
      </c>
      <c r="Y23" s="157">
        <v>2434</v>
      </c>
      <c r="Z23" s="124">
        <v>1</v>
      </c>
    </row>
    <row r="24" spans="1:26" ht="14.1" customHeight="1" thickBot="1">
      <c r="A24" s="10">
        <f>IF(Q24&lt;&gt;0,+RANK(Q24,Q$5:Q$113,0),0)</f>
        <v>29</v>
      </c>
      <c r="B24" s="105" t="s">
        <v>38</v>
      </c>
      <c r="C24" s="70"/>
      <c r="D24" s="99">
        <v>9.9600000000000009</v>
      </c>
      <c r="E24" s="52">
        <f t="shared" si="2"/>
        <v>344</v>
      </c>
      <c r="F24" s="52"/>
      <c r="G24" s="51"/>
      <c r="H24" s="52">
        <f>IF(G24&lt;&gt;0,INT(1.84523*((G24*100)-75)^1.348),0)</f>
        <v>0</v>
      </c>
      <c r="I24" s="51">
        <v>3.51</v>
      </c>
      <c r="J24" s="52">
        <f>IF(I24&lt;&gt;0,INT(0.188807*((I24*100)-210)^1.41),0)</f>
        <v>202</v>
      </c>
      <c r="K24" s="51">
        <v>23.84</v>
      </c>
      <c r="L24" s="52">
        <f>IF(AND(K24&gt;8.15,K24&lt;&gt;"N"),INT(7.86*(K24-8)^1.1),0)</f>
        <v>164</v>
      </c>
      <c r="M24" s="53">
        <v>2</v>
      </c>
      <c r="N24" s="54" t="s">
        <v>13</v>
      </c>
      <c r="O24" s="55">
        <v>31.83</v>
      </c>
      <c r="P24" s="52">
        <f>IF(AND(60*M24+O24&lt;182.6,M24&gt;0),INT(0.19889*(185-(60*M24+O24))^1.88),0)</f>
        <v>143</v>
      </c>
      <c r="Q24" s="19">
        <f>SUM(E24,H24,J24,L24,P24,)</f>
        <v>853</v>
      </c>
      <c r="R24" s="24">
        <f>D18</f>
        <v>3532</v>
      </c>
      <c r="S24" s="77">
        <f>B18</f>
        <v>0</v>
      </c>
      <c r="T24" s="58">
        <v>3</v>
      </c>
      <c r="U24" s="58">
        <v>14</v>
      </c>
      <c r="X24" s="120" t="s">
        <v>597</v>
      </c>
      <c r="Y24" s="157">
        <v>2395</v>
      </c>
      <c r="Z24" s="124">
        <v>1</v>
      </c>
    </row>
    <row r="25" spans="1:26" ht="14.1" customHeight="1" thickBot="1">
      <c r="A25" s="11">
        <f>IF(Q25&lt;&gt;0,+RANK(Q25,Q$5:Q$113,0),0)</f>
        <v>33</v>
      </c>
      <c r="B25" s="106" t="s">
        <v>39</v>
      </c>
      <c r="C25" s="71"/>
      <c r="D25" s="100">
        <v>10.14</v>
      </c>
      <c r="E25" s="62">
        <f t="shared" si="2"/>
        <v>308</v>
      </c>
      <c r="F25" s="62"/>
      <c r="G25" s="61"/>
      <c r="H25" s="62">
        <f>IF(G25&lt;&gt;0,INT(1.84523*((G25*100)-75)^1.348),0)</f>
        <v>0</v>
      </c>
      <c r="I25" s="61">
        <v>3.17</v>
      </c>
      <c r="J25" s="62">
        <f>IF(I25&lt;&gt;0,INT(0.188807*((I25*100)-210)^1.41),0)</f>
        <v>137</v>
      </c>
      <c r="K25" s="61">
        <v>27.98</v>
      </c>
      <c r="L25" s="62">
        <f>IF(AND(K25&gt;8.15,K25&lt;&gt;"N"),INT(7.86*(K25-8)^1.1),0)</f>
        <v>211</v>
      </c>
      <c r="M25" s="63">
        <v>2</v>
      </c>
      <c r="N25" s="64" t="s">
        <v>13</v>
      </c>
      <c r="O25" s="65">
        <v>30.65</v>
      </c>
      <c r="P25" s="62">
        <f>IF(AND(60*M25+O25&lt;182.6,M25&gt;0),INT(0.19889*(185-(60*M25+O25))^1.88),0)</f>
        <v>153</v>
      </c>
      <c r="Q25" s="20">
        <f>SUM(E25,H25,J25,L25,P25,)</f>
        <v>809</v>
      </c>
      <c r="R25" s="24">
        <f>D18</f>
        <v>3532</v>
      </c>
      <c r="S25" s="77">
        <f>B18</f>
        <v>0</v>
      </c>
      <c r="T25" s="58">
        <v>3</v>
      </c>
      <c r="U25" s="58">
        <v>15</v>
      </c>
      <c r="X25" s="120" t="s">
        <v>575</v>
      </c>
      <c r="Y25" s="157">
        <v>1780</v>
      </c>
      <c r="Z25" s="124">
        <v>1</v>
      </c>
    </row>
    <row r="26" spans="1:26" ht="14.1" customHeight="1" thickBot="1">
      <c r="A26" s="15" t="s">
        <v>16</v>
      </c>
      <c r="B26" s="108" t="s">
        <v>46</v>
      </c>
      <c r="C26" s="9"/>
      <c r="D26" s="89">
        <f>LARGE(Q29:Q33,1)+LARGE(Q29:Q33,2)+LARGE(Q29:Q33,3)+LARGE(Q29:Q33,4)</f>
        <v>3359</v>
      </c>
      <c r="E26" s="90"/>
      <c r="F26" s="41"/>
      <c r="G26" s="5" t="s">
        <v>12</v>
      </c>
      <c r="H26" s="4"/>
      <c r="I26" s="4"/>
      <c r="J26" s="4"/>
      <c r="K26" s="4"/>
      <c r="L26" s="4"/>
      <c r="M26" s="4"/>
      <c r="N26" s="4"/>
      <c r="O26" s="6"/>
      <c r="P26" s="4"/>
      <c r="Q26" s="91">
        <v>0</v>
      </c>
      <c r="R26" s="24">
        <f>D26</f>
        <v>3359</v>
      </c>
      <c r="S26" s="77"/>
      <c r="T26">
        <v>4</v>
      </c>
      <c r="V26" s="24">
        <f>R26</f>
        <v>3359</v>
      </c>
      <c r="X26" s="120" t="s">
        <v>525</v>
      </c>
      <c r="Y26" s="157">
        <v>1126</v>
      </c>
      <c r="Z26" s="124">
        <v>1</v>
      </c>
    </row>
    <row r="27" spans="1:26" ht="14.1" customHeight="1">
      <c r="A27" s="79" t="s">
        <v>11</v>
      </c>
      <c r="B27" s="39" t="s">
        <v>15</v>
      </c>
      <c r="C27" s="92" t="s">
        <v>0</v>
      </c>
      <c r="D27" s="25" t="s">
        <v>1</v>
      </c>
      <c r="E27" s="26"/>
      <c r="F27" s="36" t="s">
        <v>8</v>
      </c>
      <c r="G27" s="25"/>
      <c r="H27" s="26"/>
      <c r="I27" s="25" t="s">
        <v>2</v>
      </c>
      <c r="J27" s="26"/>
      <c r="K27" s="25" t="s">
        <v>3</v>
      </c>
      <c r="L27" s="26"/>
      <c r="M27" s="80" t="s">
        <v>14</v>
      </c>
      <c r="N27" s="27"/>
      <c r="O27" s="27"/>
      <c r="P27" s="26"/>
      <c r="Q27" s="21" t="s">
        <v>7</v>
      </c>
      <c r="R27" s="24">
        <f>D26</f>
        <v>3359</v>
      </c>
      <c r="S27" s="77"/>
      <c r="T27">
        <v>4</v>
      </c>
      <c r="Z27" s="119"/>
    </row>
    <row r="28" spans="1:26" ht="14.1" customHeight="1">
      <c r="A28" s="33"/>
      <c r="B28" s="28"/>
      <c r="C28" s="29"/>
      <c r="D28" s="23" t="s">
        <v>5</v>
      </c>
      <c r="E28" s="23" t="s">
        <v>6</v>
      </c>
      <c r="F28" s="37"/>
      <c r="G28" s="23" t="s">
        <v>5</v>
      </c>
      <c r="H28" s="23" t="s">
        <v>6</v>
      </c>
      <c r="I28" s="23" t="s">
        <v>5</v>
      </c>
      <c r="J28" s="23" t="s">
        <v>6</v>
      </c>
      <c r="K28" s="23" t="s">
        <v>5</v>
      </c>
      <c r="L28" s="23" t="s">
        <v>6</v>
      </c>
      <c r="M28" s="81" t="s">
        <v>5</v>
      </c>
      <c r="N28" s="31"/>
      <c r="O28" s="32"/>
      <c r="P28" s="23" t="s">
        <v>6</v>
      </c>
      <c r="Q28" s="22"/>
      <c r="R28" s="24">
        <f>D26</f>
        <v>3359</v>
      </c>
      <c r="S28" s="77"/>
      <c r="T28">
        <v>4</v>
      </c>
    </row>
    <row r="29" spans="1:26" ht="14.1" customHeight="1" thickBot="1">
      <c r="A29" s="10">
        <f>IF(Q29&lt;&gt;0,+RANK(Q29,Q$5:Q$113,0),0)</f>
        <v>47</v>
      </c>
      <c r="B29" s="104" t="s">
        <v>41</v>
      </c>
      <c r="C29" s="70"/>
      <c r="D29" s="99">
        <v>10.31</v>
      </c>
      <c r="E29" s="52">
        <f>IF(AND(D29&gt;0,D29&lt;12.7),INT(46.0849*(13-D29)^1.81),0)</f>
        <v>276</v>
      </c>
      <c r="F29" s="52"/>
      <c r="G29" s="51"/>
      <c r="H29" s="52">
        <f>IF(G29&lt;&gt;0,INT(1.84523*((G29*100)-75)^1.348),0)</f>
        <v>0</v>
      </c>
      <c r="I29" s="51">
        <v>2.77</v>
      </c>
      <c r="J29" s="52">
        <f>IF(I29&lt;&gt;0,INT(0.188807*((I29*100)-210)^1.41),0)</f>
        <v>70</v>
      </c>
      <c r="K29" s="51">
        <v>16.45</v>
      </c>
      <c r="L29" s="52">
        <f>IF(AND(K29&gt;8.15,K29&lt;&gt;"N"),INT(7.86*(K29-8)^1.1),0)</f>
        <v>82</v>
      </c>
      <c r="M29" s="53">
        <v>2</v>
      </c>
      <c r="N29" s="54" t="s">
        <v>13</v>
      </c>
      <c r="O29" s="55">
        <v>29.18</v>
      </c>
      <c r="P29" s="52">
        <f>IF(AND(60*M29+O29&lt;182.6,M29&gt;0),INT(0.19889*(185-(60*M29+O29))^1.88),0)</f>
        <v>166</v>
      </c>
      <c r="Q29" s="19">
        <f>SUM(E29,H29,J29,L29,P29,)</f>
        <v>594</v>
      </c>
      <c r="R29" s="24">
        <f>D26</f>
        <v>3359</v>
      </c>
      <c r="S29" s="77" t="str">
        <f>B26</f>
        <v>ZŠ Volgogradská</v>
      </c>
      <c r="T29" s="58">
        <v>4</v>
      </c>
      <c r="U29" s="58">
        <v>16</v>
      </c>
    </row>
    <row r="30" spans="1:26" ht="14.1" customHeight="1" thickBot="1">
      <c r="A30" s="10">
        <f>IF(Q30&lt;&gt;0,+RANK(Q30,Q$5:Q$113,0),0)</f>
        <v>8</v>
      </c>
      <c r="B30" s="105" t="s">
        <v>42</v>
      </c>
      <c r="C30" s="70"/>
      <c r="D30" s="99">
        <v>9.1999999999999993</v>
      </c>
      <c r="E30" s="52">
        <f t="shared" ref="E30:E33" si="3">IF(AND(D30&gt;0,D30&lt;12.7),INT(46.0849*(13-D30)^1.81),0)</f>
        <v>516</v>
      </c>
      <c r="F30" s="52"/>
      <c r="G30" s="51">
        <v>1.1299999999999999</v>
      </c>
      <c r="H30" s="52">
        <f>IF(G30&lt;&gt;0,INT(1.84523*((G30*100)-75)^1.348),0)</f>
        <v>248</v>
      </c>
      <c r="I30" s="51"/>
      <c r="J30" s="52">
        <f>IF(I30&lt;&gt;0,INT(0.188807*((I30*100)-210)^1.41),0)</f>
        <v>0</v>
      </c>
      <c r="K30" s="51">
        <v>28.31</v>
      </c>
      <c r="L30" s="52">
        <f>IF(AND(K30&gt;8.15,K30&lt;&gt;"N"),INT(7.86*(K30-8)^1.1),0)</f>
        <v>215</v>
      </c>
      <c r="M30" s="53">
        <v>2</v>
      </c>
      <c r="N30" s="54" t="s">
        <v>13</v>
      </c>
      <c r="O30" s="55">
        <v>7.8</v>
      </c>
      <c r="P30" s="52">
        <f>IF(AND(60*M30+O30&lt;182.6,M30&gt;0),INT(0.19889*(185-(60*M30+O30))^1.88),0)</f>
        <v>400</v>
      </c>
      <c r="Q30" s="19">
        <f>SUM(E30,H30,J30,L30,P30,)</f>
        <v>1379</v>
      </c>
      <c r="R30" s="24">
        <f>D26</f>
        <v>3359</v>
      </c>
      <c r="S30" s="77" t="str">
        <f>B26</f>
        <v>ZŠ Volgogradská</v>
      </c>
      <c r="T30" s="58">
        <v>4</v>
      </c>
      <c r="U30" s="58">
        <v>17</v>
      </c>
    </row>
    <row r="31" spans="1:26" ht="14.1" customHeight="1" thickBot="1">
      <c r="A31" s="10">
        <f>IF(Q31&lt;&gt;0,+RANK(Q31,Q$5:Q$113,0),0)</f>
        <v>45</v>
      </c>
      <c r="B31" s="105" t="s">
        <v>43</v>
      </c>
      <c r="C31" s="70"/>
      <c r="D31" s="99">
        <v>10.210000000000001</v>
      </c>
      <c r="E31" s="52">
        <f t="shared" si="3"/>
        <v>295</v>
      </c>
      <c r="F31" s="52"/>
      <c r="G31" s="51"/>
      <c r="H31" s="52">
        <f>IF(G31&lt;&gt;0,INT(1.84523*((G31*100)-75)^1.348),0)</f>
        <v>0</v>
      </c>
      <c r="I31" s="51">
        <v>3.09</v>
      </c>
      <c r="J31" s="52">
        <f>IF(I31&lt;&gt;0,INT(0.188807*((I31*100)-210)^1.41),0)</f>
        <v>122</v>
      </c>
      <c r="K31" s="51">
        <v>14.64</v>
      </c>
      <c r="L31" s="52">
        <f>IF(AND(K31&gt;8.15,K31&lt;&gt;"N"),INT(7.86*(K31-8)^1.1),0)</f>
        <v>63</v>
      </c>
      <c r="M31" s="53">
        <v>2</v>
      </c>
      <c r="N31" s="54" t="s">
        <v>13</v>
      </c>
      <c r="O31" s="55">
        <v>26.71</v>
      </c>
      <c r="P31" s="52">
        <f>IF(AND(60*M31+O31&lt;182.6,M31&gt;0),INT(0.19889*(185-(60*M31+O31))^1.88),0)</f>
        <v>188</v>
      </c>
      <c r="Q31" s="19">
        <f>SUM(E31,H31,J31,L31,P31,)</f>
        <v>668</v>
      </c>
      <c r="R31" s="24">
        <f>D26</f>
        <v>3359</v>
      </c>
      <c r="S31" s="77" t="str">
        <f>B26</f>
        <v>ZŠ Volgogradská</v>
      </c>
      <c r="T31" s="58">
        <v>4</v>
      </c>
      <c r="U31" s="58">
        <v>18</v>
      </c>
    </row>
    <row r="32" spans="1:26" ht="14.1" customHeight="1" thickBot="1">
      <c r="A32" s="10">
        <f>IF(Q32&lt;&gt;0,+RANK(Q32,Q$5:Q$113,0),0)</f>
        <v>59</v>
      </c>
      <c r="B32" s="109" t="s">
        <v>44</v>
      </c>
      <c r="C32" s="70"/>
      <c r="D32" s="99">
        <v>11.61</v>
      </c>
      <c r="E32" s="52">
        <f t="shared" si="3"/>
        <v>83</v>
      </c>
      <c r="F32" s="52"/>
      <c r="G32" s="51"/>
      <c r="H32" s="52">
        <f>IF(G32&lt;&gt;0,INT(1.84523*((G32*100)-75)^1.348),0)</f>
        <v>0</v>
      </c>
      <c r="I32" s="51">
        <v>2.52</v>
      </c>
      <c r="J32" s="52">
        <f>IF(I32&lt;&gt;0,INT(0.188807*((I32*100)-210)^1.41),0)</f>
        <v>36</v>
      </c>
      <c r="K32" s="51">
        <v>20.399999999999999</v>
      </c>
      <c r="L32" s="52">
        <f>IF(AND(K32&gt;8.15,K32&lt;&gt;"N"),INT(7.86*(K32-8)^1.1),0)</f>
        <v>125</v>
      </c>
      <c r="M32" s="53">
        <v>2</v>
      </c>
      <c r="N32" s="54" t="s">
        <v>13</v>
      </c>
      <c r="O32" s="55">
        <v>37.1</v>
      </c>
      <c r="P32" s="52">
        <f>IF(AND(60*M32+O32&lt;182.6,M32&gt;0),INT(0.19889*(185-(60*M32+O32))^1.88),0)</f>
        <v>103</v>
      </c>
      <c r="Q32" s="19">
        <f>SUM(E32,H32,J32,L32,P32,)</f>
        <v>347</v>
      </c>
      <c r="R32" s="24">
        <f>D26</f>
        <v>3359</v>
      </c>
      <c r="S32" s="77" t="str">
        <f>B26</f>
        <v>ZŠ Volgogradská</v>
      </c>
      <c r="T32" s="58">
        <v>4</v>
      </c>
      <c r="U32" s="58">
        <v>19</v>
      </c>
    </row>
    <row r="33" spans="1:22" ht="14.1" customHeight="1" thickBot="1">
      <c r="A33" s="11">
        <f>IF(Q33&lt;&gt;0,+RANK(Q33,Q$5:Q$113,0),0)</f>
        <v>38</v>
      </c>
      <c r="B33" s="106" t="s">
        <v>45</v>
      </c>
      <c r="C33" s="71"/>
      <c r="D33" s="100">
        <v>9.11</v>
      </c>
      <c r="E33" s="62">
        <f t="shared" si="3"/>
        <v>538</v>
      </c>
      <c r="F33" s="62"/>
      <c r="G33" s="61">
        <v>1.05</v>
      </c>
      <c r="H33" s="62">
        <f>IF(G33&lt;&gt;0,INT(1.84523*((G33*100)-75)^1.348),0)</f>
        <v>180</v>
      </c>
      <c r="I33" s="61"/>
      <c r="J33" s="62">
        <f>IF(I33&lt;&gt;0,INT(0.188807*((I33*100)-210)^1.41),0)</f>
        <v>0</v>
      </c>
      <c r="K33" s="61"/>
      <c r="L33" s="62">
        <f>IF(AND(K33&gt;8.15,K33&lt;&gt;"N"),INT(7.86*(K33-8)^1.1),0)</f>
        <v>0</v>
      </c>
      <c r="M33" s="63">
        <v>0</v>
      </c>
      <c r="N33" s="64" t="s">
        <v>13</v>
      </c>
      <c r="O33" s="65"/>
      <c r="P33" s="62">
        <f>IF(AND(60*M33+O33&lt;182.6,M33&gt;0),INT(0.19889*(185-(60*M33+O33))^1.88),0)</f>
        <v>0</v>
      </c>
      <c r="Q33" s="20">
        <f>SUM(E33,H33,J33,L33,P33,)</f>
        <v>718</v>
      </c>
      <c r="R33" s="24">
        <f>D26</f>
        <v>3359</v>
      </c>
      <c r="S33" s="77" t="str">
        <f>B26</f>
        <v>ZŠ Volgogradská</v>
      </c>
      <c r="T33" s="58">
        <v>4</v>
      </c>
      <c r="U33" s="58">
        <v>20</v>
      </c>
    </row>
    <row r="34" spans="1:22" ht="14.1" customHeight="1" thickBot="1">
      <c r="A34" s="15" t="s">
        <v>16</v>
      </c>
      <c r="B34" s="16"/>
      <c r="C34" s="9"/>
      <c r="D34" s="89">
        <f>LARGE(Q37:Q41,1)+LARGE(Q37:Q41,2)+LARGE(Q37:Q41,3)+LARGE(Q37:Q41,4)</f>
        <v>1126</v>
      </c>
      <c r="E34" s="90"/>
      <c r="F34" s="41"/>
      <c r="G34" s="5" t="s">
        <v>12</v>
      </c>
      <c r="H34" s="4"/>
      <c r="I34" s="4"/>
      <c r="J34" s="4"/>
      <c r="K34" s="4"/>
      <c r="L34" s="4"/>
      <c r="M34" s="4"/>
      <c r="N34" s="4"/>
      <c r="O34" s="6"/>
      <c r="P34" s="4"/>
      <c r="Q34" s="91">
        <v>0</v>
      </c>
      <c r="R34" s="24">
        <f>D34</f>
        <v>1126</v>
      </c>
      <c r="S34" s="77"/>
      <c r="T34">
        <v>5</v>
      </c>
      <c r="V34" s="24">
        <f>R34</f>
        <v>1126</v>
      </c>
    </row>
    <row r="35" spans="1:22" ht="14.1" customHeight="1">
      <c r="A35" s="79" t="s">
        <v>11</v>
      </c>
      <c r="B35" s="39" t="s">
        <v>15</v>
      </c>
      <c r="C35" s="92" t="s">
        <v>0</v>
      </c>
      <c r="D35" s="25" t="s">
        <v>1</v>
      </c>
      <c r="E35" s="26"/>
      <c r="F35" s="36" t="s">
        <v>8</v>
      </c>
      <c r="G35" s="25"/>
      <c r="H35" s="26"/>
      <c r="I35" s="25" t="s">
        <v>2</v>
      </c>
      <c r="J35" s="26"/>
      <c r="K35" s="25" t="s">
        <v>3</v>
      </c>
      <c r="L35" s="26"/>
      <c r="M35" s="80" t="s">
        <v>14</v>
      </c>
      <c r="N35" s="27"/>
      <c r="O35" s="27"/>
      <c r="P35" s="26"/>
      <c r="Q35" s="21" t="s">
        <v>7</v>
      </c>
      <c r="R35" s="24">
        <f>D34</f>
        <v>1126</v>
      </c>
      <c r="S35" s="77"/>
      <c r="T35">
        <v>5</v>
      </c>
    </row>
    <row r="36" spans="1:22" ht="14.1" customHeight="1">
      <c r="A36" s="33"/>
      <c r="B36" s="108" t="s">
        <v>51</v>
      </c>
      <c r="C36" s="29"/>
      <c r="D36" s="23" t="s">
        <v>5</v>
      </c>
      <c r="E36" s="23" t="s">
        <v>6</v>
      </c>
      <c r="F36" s="37"/>
      <c r="G36" s="23" t="s">
        <v>5</v>
      </c>
      <c r="H36" s="23" t="s">
        <v>6</v>
      </c>
      <c r="I36" s="23" t="s">
        <v>5</v>
      </c>
      <c r="J36" s="23" t="s">
        <v>6</v>
      </c>
      <c r="K36" s="23" t="s">
        <v>5</v>
      </c>
      <c r="L36" s="23" t="s">
        <v>6</v>
      </c>
      <c r="M36" s="81" t="s">
        <v>5</v>
      </c>
      <c r="N36" s="31"/>
      <c r="O36" s="32"/>
      <c r="P36" s="23" t="s">
        <v>6</v>
      </c>
      <c r="Q36" s="22"/>
      <c r="R36" s="24">
        <f>D34</f>
        <v>1126</v>
      </c>
      <c r="S36" s="77"/>
      <c r="T36">
        <v>5</v>
      </c>
    </row>
    <row r="37" spans="1:22" ht="14.1" customHeight="1" thickBot="1">
      <c r="A37" s="10">
        <f>IF(Q37&lt;&gt;0,+RANK(Q37,Q$5:Q$113,0),0)</f>
        <v>65</v>
      </c>
      <c r="B37" s="104" t="s">
        <v>47</v>
      </c>
      <c r="C37" s="70"/>
      <c r="D37" s="99">
        <v>11.62</v>
      </c>
      <c r="E37" s="52">
        <f>IF(AND(D37&gt;0,D37&lt;12.7),INT(46.0849*(13-D37)^1.81),0)</f>
        <v>82</v>
      </c>
      <c r="F37" s="52"/>
      <c r="G37" s="51"/>
      <c r="H37" s="52">
        <f>IF(G37&lt;&gt;0,INT(1.84523*((G37*100)-75)^1.348),0)</f>
        <v>0</v>
      </c>
      <c r="I37" s="51">
        <v>2.33</v>
      </c>
      <c r="J37" s="52">
        <f>IF(I37&lt;&gt;0,INT(0.188807*((I37*100)-210)^1.41),0)</f>
        <v>15</v>
      </c>
      <c r="K37" s="51"/>
      <c r="L37" s="52">
        <f>IF(AND(K37&gt;8.15,K37&lt;&gt;"N"),INT(7.86*(K37-8)^1.1),0)</f>
        <v>0</v>
      </c>
      <c r="M37" s="53">
        <v>2</v>
      </c>
      <c r="N37" s="54" t="s">
        <v>13</v>
      </c>
      <c r="O37" s="55">
        <v>52.56</v>
      </c>
      <c r="P37" s="52">
        <f>IF(AND(60*M37+O37&lt;182.6,M37&gt;0),INT(0.19889*(185-(60*M37+O37))^1.88),0)</f>
        <v>22</v>
      </c>
      <c r="Q37" s="19">
        <f>SUM(E37,H37,J37,L37,P37,)</f>
        <v>119</v>
      </c>
      <c r="R37" s="24">
        <f>D34</f>
        <v>1126</v>
      </c>
      <c r="S37" s="77">
        <f>B34</f>
        <v>0</v>
      </c>
      <c r="T37" s="58">
        <v>5</v>
      </c>
      <c r="U37" s="58">
        <v>21</v>
      </c>
    </row>
    <row r="38" spans="1:22" ht="14.1" customHeight="1" thickBot="1">
      <c r="A38" s="10">
        <f>IF(Q38&lt;&gt;0,+RANK(Q38,Q$5:Q$113,0),0)</f>
        <v>61</v>
      </c>
      <c r="B38" s="105" t="s">
        <v>156</v>
      </c>
      <c r="C38" s="70"/>
      <c r="D38" s="99">
        <v>11.51</v>
      </c>
      <c r="E38" s="52">
        <f t="shared" ref="E38:E41" si="4">IF(AND(D38&gt;0,D38&lt;12.7),INT(46.0849*(13-D38)^1.81),0)</f>
        <v>94</v>
      </c>
      <c r="F38" s="52"/>
      <c r="G38" s="51">
        <v>1.05</v>
      </c>
      <c r="H38" s="52">
        <f>IF(G38&lt;&gt;0,INT(1.84523*((G38*100)-75)^1.348),0)</f>
        <v>180</v>
      </c>
      <c r="I38" s="51"/>
      <c r="J38" s="52">
        <f>IF(I38&lt;&gt;0,INT(0.188807*((I38*100)-210)^1.41),0)</f>
        <v>0</v>
      </c>
      <c r="K38" s="51"/>
      <c r="L38" s="52">
        <f>IF(AND(K38&gt;8.15,K38&lt;&gt;"N"),INT(7.86*(K38-8)^1.1),0)</f>
        <v>0</v>
      </c>
      <c r="M38" s="53">
        <v>2</v>
      </c>
      <c r="N38" s="54" t="s">
        <v>13</v>
      </c>
      <c r="O38" s="55">
        <v>59.47</v>
      </c>
      <c r="P38" s="52">
        <f>IF(AND(60*M38+O38&lt;182.6,M38&gt;0),INT(0.19889*(185-(60*M38+O38))^1.88),0)</f>
        <v>4</v>
      </c>
      <c r="Q38" s="19">
        <f>SUM(E38,H38,J38,L38,P38,)</f>
        <v>278</v>
      </c>
      <c r="R38" s="24">
        <f>D34</f>
        <v>1126</v>
      </c>
      <c r="S38" s="77">
        <f>B34</f>
        <v>0</v>
      </c>
      <c r="T38" s="58">
        <v>5</v>
      </c>
      <c r="U38" s="58">
        <v>22</v>
      </c>
    </row>
    <row r="39" spans="1:22" ht="14.1" customHeight="1" thickBot="1">
      <c r="A39" s="10">
        <f>IF(Q39&lt;&gt;0,+RANK(Q39,Q$5:Q$113,0),0)</f>
        <v>57</v>
      </c>
      <c r="B39" s="105" t="s">
        <v>48</v>
      </c>
      <c r="C39" s="70"/>
      <c r="D39" s="99">
        <v>10.75</v>
      </c>
      <c r="E39" s="52">
        <f t="shared" si="4"/>
        <v>199</v>
      </c>
      <c r="F39" s="52"/>
      <c r="G39" s="51"/>
      <c r="H39" s="52">
        <f>IF(G39&lt;&gt;0,INT(1.84523*((G39*100)-75)^1.348),0)</f>
        <v>0</v>
      </c>
      <c r="I39" s="51">
        <v>2.85</v>
      </c>
      <c r="J39" s="52">
        <f>IF(I39&lt;&gt;0,INT(0.188807*((I39*100)-210)^1.41),0)</f>
        <v>83</v>
      </c>
      <c r="K39" s="51">
        <v>0</v>
      </c>
      <c r="L39" s="52">
        <f>IF(AND(K39&gt;8.15,K39&lt;&gt;"N"),INT(7.86*(K39-8)^1.1),0)</f>
        <v>0</v>
      </c>
      <c r="M39" s="53">
        <v>2</v>
      </c>
      <c r="N39" s="54" t="s">
        <v>13</v>
      </c>
      <c r="O39" s="55">
        <v>38.54</v>
      </c>
      <c r="P39" s="52">
        <f>IF(AND(60*M39+O39&lt;182.6,M39&gt;0),INT(0.19889*(185-(60*M39+O39))^1.88),0)</f>
        <v>93</v>
      </c>
      <c r="Q39" s="19">
        <f>SUM(E39,H39,J39,L39,P39,)</f>
        <v>375</v>
      </c>
      <c r="R39" s="24">
        <f>D34</f>
        <v>1126</v>
      </c>
      <c r="S39" s="77">
        <f>B34</f>
        <v>0</v>
      </c>
      <c r="T39" s="58">
        <v>5</v>
      </c>
      <c r="U39" s="58">
        <v>23</v>
      </c>
    </row>
    <row r="40" spans="1:22" ht="14.1" customHeight="1" thickBot="1">
      <c r="A40" s="10">
        <f>IF(Q40&lt;&gt;0,+RANK(Q40,Q$5:Q$113,0),0)</f>
        <v>0</v>
      </c>
      <c r="B40" s="105" t="s">
        <v>49</v>
      </c>
      <c r="C40" s="70"/>
      <c r="D40" s="99"/>
      <c r="E40" s="52">
        <f t="shared" si="4"/>
        <v>0</v>
      </c>
      <c r="F40" s="52"/>
      <c r="G40" s="51"/>
      <c r="H40" s="52">
        <f>IF(G40&lt;&gt;0,INT(1.84523*((G40*100)-75)^1.348),0)</f>
        <v>0</v>
      </c>
      <c r="I40" s="51">
        <v>0</v>
      </c>
      <c r="J40" s="52">
        <f>IF(I40&lt;&gt;0,INT(0.188807*((I40*100)-210)^1.41),0)</f>
        <v>0</v>
      </c>
      <c r="K40" s="51">
        <v>0</v>
      </c>
      <c r="L40" s="52">
        <f>IF(AND(K40&gt;8.15,K40&lt;&gt;"N"),INT(7.86*(K40-8)^1.1),0)</f>
        <v>0</v>
      </c>
      <c r="M40" s="53">
        <v>0</v>
      </c>
      <c r="N40" s="54" t="s">
        <v>13</v>
      </c>
      <c r="O40" s="55"/>
      <c r="P40" s="52">
        <f>IF(AND(60*M40+O40&lt;182.6,M40&gt;0),INT(0.19889*(185-(60*M40+O40))^1.88),0)</f>
        <v>0</v>
      </c>
      <c r="Q40" s="19">
        <f>SUM(E40,H40,J40,L40,P40,)</f>
        <v>0</v>
      </c>
      <c r="R40" s="24">
        <f>D34</f>
        <v>1126</v>
      </c>
      <c r="S40" s="77">
        <f>B34</f>
        <v>0</v>
      </c>
      <c r="T40" s="58">
        <v>5</v>
      </c>
      <c r="U40" s="58">
        <v>24</v>
      </c>
    </row>
    <row r="41" spans="1:22" ht="14.1" customHeight="1" thickBot="1">
      <c r="A41" s="11">
        <f>IF(Q41&lt;&gt;0,+RANK(Q41,Q$5:Q$113,0),0)</f>
        <v>58</v>
      </c>
      <c r="B41" s="106" t="s">
        <v>50</v>
      </c>
      <c r="C41" s="71"/>
      <c r="D41" s="100">
        <v>11.19</v>
      </c>
      <c r="E41" s="62">
        <f t="shared" si="4"/>
        <v>134</v>
      </c>
      <c r="F41" s="62"/>
      <c r="G41" s="61">
        <v>1.05</v>
      </c>
      <c r="H41" s="62">
        <f>IF(G41&lt;&gt;0,INT(1.84523*((G41*100)-75)^1.348),0)</f>
        <v>180</v>
      </c>
      <c r="I41" s="61"/>
      <c r="J41" s="62">
        <f>IF(I41&lt;&gt;0,INT(0.188807*((I41*100)-210)^1.41),0)</f>
        <v>0</v>
      </c>
      <c r="K41" s="61"/>
      <c r="L41" s="62">
        <f>IF(AND(K41&gt;8.15,K41&lt;&gt;"N"),INT(7.86*(K41-8)^1.1),0)</f>
        <v>0</v>
      </c>
      <c r="M41" s="63">
        <v>2</v>
      </c>
      <c r="N41" s="64" t="s">
        <v>13</v>
      </c>
      <c r="O41" s="65">
        <v>48.06</v>
      </c>
      <c r="P41" s="62">
        <f>IF(AND(60*M41+O41&lt;182.6,M41&gt;0),INT(0.19889*(185-(60*M41+O41))^1.88),0)</f>
        <v>40</v>
      </c>
      <c r="Q41" s="20">
        <f>SUM(E41,H41,J41,L41,P41,)</f>
        <v>354</v>
      </c>
      <c r="R41" s="24">
        <f>D34</f>
        <v>1126</v>
      </c>
      <c r="S41" s="77">
        <f>B34</f>
        <v>0</v>
      </c>
      <c r="T41" s="58">
        <v>5</v>
      </c>
      <c r="U41" s="58">
        <v>25</v>
      </c>
    </row>
    <row r="42" spans="1:22" ht="14.1" customHeight="1" thickBot="1">
      <c r="A42" s="15" t="s">
        <v>16</v>
      </c>
      <c r="B42" s="16"/>
      <c r="C42" s="9"/>
      <c r="D42" s="89">
        <f>LARGE(Q45:Q49,1)+LARGE(Q45:Q49,2)+LARGE(Q45:Q49,3)+LARGE(Q45:Q49,4)</f>
        <v>2395</v>
      </c>
      <c r="E42" s="90"/>
      <c r="F42" s="41"/>
      <c r="G42" s="5" t="s">
        <v>12</v>
      </c>
      <c r="H42" s="4"/>
      <c r="I42" s="4"/>
      <c r="J42" s="4"/>
      <c r="K42" s="4"/>
      <c r="L42" s="4"/>
      <c r="M42" s="4"/>
      <c r="N42" s="4"/>
      <c r="O42" s="6"/>
      <c r="P42" s="4"/>
      <c r="Q42" s="91">
        <v>0</v>
      </c>
      <c r="R42" s="24">
        <f>D42</f>
        <v>2395</v>
      </c>
      <c r="S42" s="77"/>
      <c r="T42">
        <v>6</v>
      </c>
      <c r="V42" s="24">
        <f>R42</f>
        <v>2395</v>
      </c>
    </row>
    <row r="43" spans="1:22" ht="14.1" customHeight="1">
      <c r="A43" s="79" t="s">
        <v>11</v>
      </c>
      <c r="B43" s="39" t="s">
        <v>15</v>
      </c>
      <c r="C43" s="92" t="s">
        <v>0</v>
      </c>
      <c r="D43" s="25" t="s">
        <v>1</v>
      </c>
      <c r="E43" s="26"/>
      <c r="F43" s="36" t="s">
        <v>8</v>
      </c>
      <c r="G43" s="25"/>
      <c r="H43" s="26"/>
      <c r="I43" s="25" t="s">
        <v>2</v>
      </c>
      <c r="J43" s="26"/>
      <c r="K43" s="25" t="s">
        <v>3</v>
      </c>
      <c r="L43" s="26"/>
      <c r="M43" s="80" t="s">
        <v>14</v>
      </c>
      <c r="N43" s="27"/>
      <c r="O43" s="27"/>
      <c r="P43" s="26"/>
      <c r="Q43" s="21" t="s">
        <v>7</v>
      </c>
      <c r="R43" s="24">
        <f>D42</f>
        <v>2395</v>
      </c>
      <c r="S43" s="77"/>
      <c r="T43">
        <v>6</v>
      </c>
    </row>
    <row r="44" spans="1:22" ht="14.1" customHeight="1">
      <c r="A44" s="33"/>
      <c r="B44" s="108" t="s">
        <v>57</v>
      </c>
      <c r="C44" s="29"/>
      <c r="D44" s="23" t="s">
        <v>5</v>
      </c>
      <c r="E44" s="23" t="s">
        <v>6</v>
      </c>
      <c r="F44" s="37"/>
      <c r="G44" s="23" t="s">
        <v>5</v>
      </c>
      <c r="H44" s="23" t="s">
        <v>6</v>
      </c>
      <c r="I44" s="23" t="s">
        <v>5</v>
      </c>
      <c r="J44" s="23" t="s">
        <v>6</v>
      </c>
      <c r="K44" s="23" t="s">
        <v>5</v>
      </c>
      <c r="L44" s="23" t="s">
        <v>6</v>
      </c>
      <c r="M44" s="81" t="s">
        <v>5</v>
      </c>
      <c r="N44" s="31"/>
      <c r="O44" s="32"/>
      <c r="P44" s="23" t="s">
        <v>6</v>
      </c>
      <c r="Q44" s="22"/>
      <c r="R44" s="24">
        <f>D42</f>
        <v>2395</v>
      </c>
      <c r="S44" s="77"/>
      <c r="T44">
        <v>6</v>
      </c>
    </row>
    <row r="45" spans="1:22" ht="14.1" customHeight="1" thickBot="1">
      <c r="A45" s="10">
        <f>IF(Q45&lt;&gt;0,+RANK(Q45,Q$5:Q$113,0),0)</f>
        <v>31</v>
      </c>
      <c r="B45" s="104" t="s">
        <v>52</v>
      </c>
      <c r="C45" s="70"/>
      <c r="D45" s="99">
        <v>10.75</v>
      </c>
      <c r="E45" s="52">
        <f>IF(AND(D45&gt;0,D45&lt;12.7),INT(46.0849*(13-D45)^1.81),0)</f>
        <v>199</v>
      </c>
      <c r="F45" s="52"/>
      <c r="G45" s="51">
        <v>1.0900000000000001</v>
      </c>
      <c r="H45" s="52">
        <f>IF(G45&lt;&gt;0,INT(1.84523*((G45*100)-75)^1.348),0)</f>
        <v>214</v>
      </c>
      <c r="I45" s="51"/>
      <c r="J45" s="52">
        <f>IF(I45&lt;&gt;0,INT(0.188807*((I45*100)-210)^1.41),0)</f>
        <v>0</v>
      </c>
      <c r="K45" s="51">
        <v>26.28</v>
      </c>
      <c r="L45" s="52">
        <f>IF(AND(K45&gt;8.15,K45&lt;&gt;"N"),INT(7.86*(K45-8)^1.1),0)</f>
        <v>192</v>
      </c>
      <c r="M45" s="53">
        <v>2</v>
      </c>
      <c r="N45" s="54" t="s">
        <v>13</v>
      </c>
      <c r="O45" s="55">
        <v>21.93</v>
      </c>
      <c r="P45" s="52">
        <f>IF(AND(60*M45+O45&lt;182.6,M45&gt;0),INT(0.19889*(185-(60*M45+O45))^1.88),0)</f>
        <v>234</v>
      </c>
      <c r="Q45" s="19">
        <f>SUM(E45,H45,J45,L45,P45,)</f>
        <v>839</v>
      </c>
      <c r="R45" s="24">
        <f>D42</f>
        <v>2395</v>
      </c>
      <c r="S45" s="77">
        <f>B42</f>
        <v>0</v>
      </c>
      <c r="T45" s="58">
        <v>6</v>
      </c>
      <c r="U45" s="58">
        <v>26</v>
      </c>
    </row>
    <row r="46" spans="1:22" ht="14.1" customHeight="1" thickBot="1">
      <c r="A46" s="10">
        <f>IF(Q46&lt;&gt;0,+RANK(Q46,Q$5:Q$113,0),0)</f>
        <v>55</v>
      </c>
      <c r="B46" s="105" t="s">
        <v>53</v>
      </c>
      <c r="C46" s="70"/>
      <c r="D46" s="99">
        <v>10.97</v>
      </c>
      <c r="E46" s="52">
        <f t="shared" ref="E46:E49" si="5">IF(AND(D46&gt;0,D46&lt;12.7),INT(46.0849*(13-D46)^1.81),0)</f>
        <v>166</v>
      </c>
      <c r="F46" s="52"/>
      <c r="G46" s="51"/>
      <c r="H46" s="52">
        <f>IF(G46&lt;&gt;0,INT(1.84523*((G46*100)-75)^1.348),0)</f>
        <v>0</v>
      </c>
      <c r="I46" s="51">
        <v>2.34</v>
      </c>
      <c r="J46" s="52">
        <f>IF(I46&lt;&gt;0,INT(0.188807*((I46*100)-210)^1.41),0)</f>
        <v>16</v>
      </c>
      <c r="K46" s="51">
        <v>22.86</v>
      </c>
      <c r="L46" s="52">
        <f>IF(AND(K46&gt;8.15,K46&lt;&gt;"N"),INT(7.86*(K46-8)^1.1),0)</f>
        <v>152</v>
      </c>
      <c r="M46" s="53">
        <v>2</v>
      </c>
      <c r="N46" s="54" t="s">
        <v>13</v>
      </c>
      <c r="O46" s="55">
        <v>38.74</v>
      </c>
      <c r="P46" s="52">
        <f>IF(AND(60*M46+O46&lt;182.6,M46&gt;0),INT(0.19889*(185-(60*M46+O46))^1.88),0)</f>
        <v>92</v>
      </c>
      <c r="Q46" s="19">
        <f>SUM(E46,H46,J46,L46,P46,)</f>
        <v>426</v>
      </c>
      <c r="R46" s="24">
        <f>D42</f>
        <v>2395</v>
      </c>
      <c r="S46" s="77">
        <f>B42</f>
        <v>0</v>
      </c>
      <c r="T46" s="58">
        <v>6</v>
      </c>
      <c r="U46" s="58">
        <v>27</v>
      </c>
    </row>
    <row r="47" spans="1:22" ht="14.1" customHeight="1" thickBot="1">
      <c r="A47" s="10">
        <f>IF(Q47&lt;&gt;0,+RANK(Q47,Q$5:Q$113,0),0)</f>
        <v>53</v>
      </c>
      <c r="B47" s="105" t="s">
        <v>54</v>
      </c>
      <c r="C47" s="70"/>
      <c r="D47" s="99">
        <v>11.51</v>
      </c>
      <c r="E47" s="52">
        <f t="shared" si="5"/>
        <v>94</v>
      </c>
      <c r="F47" s="52"/>
      <c r="G47" s="51">
        <v>1.05</v>
      </c>
      <c r="H47" s="52">
        <f>IF(G47&lt;&gt;0,INT(1.84523*((G47*100)-75)^1.348),0)</f>
        <v>180</v>
      </c>
      <c r="I47" s="51"/>
      <c r="J47" s="52">
        <f>IF(I47&lt;&gt;0,INT(0.188807*((I47*100)-210)^1.41),0)</f>
        <v>0</v>
      </c>
      <c r="K47" s="51">
        <v>25.37</v>
      </c>
      <c r="L47" s="52">
        <f>IF(AND(K47&gt;8.15,K47&lt;&gt;"N"),INT(7.86*(K47-8)^1.1),0)</f>
        <v>181</v>
      </c>
      <c r="M47" s="53">
        <v>3</v>
      </c>
      <c r="N47" s="54" t="s">
        <v>13</v>
      </c>
      <c r="O47" s="55">
        <v>4.1900000000000004</v>
      </c>
      <c r="P47" s="52">
        <f>IF(AND(60*M47+O47&lt;182.6,M47&gt;0),INT(0.19889*(185-(60*M47+O47))^1.88),0)</f>
        <v>0</v>
      </c>
      <c r="Q47" s="19">
        <f>SUM(E47,H47,J47,L47,P47,)</f>
        <v>455</v>
      </c>
      <c r="R47" s="24">
        <f>D42</f>
        <v>2395</v>
      </c>
      <c r="S47" s="77">
        <f>B42</f>
        <v>0</v>
      </c>
      <c r="T47" s="58">
        <v>6</v>
      </c>
      <c r="U47" s="58">
        <v>28</v>
      </c>
    </row>
    <row r="48" spans="1:22" ht="14.1" customHeight="1" thickBot="1">
      <c r="A48" s="10">
        <f>IF(Q48&lt;&gt;0,+RANK(Q48,Q$5:Q$113,0),0)</f>
        <v>43</v>
      </c>
      <c r="B48" s="105" t="s">
        <v>55</v>
      </c>
      <c r="C48" s="70"/>
      <c r="D48" s="99">
        <v>9.9499999999999993</v>
      </c>
      <c r="E48" s="52">
        <f t="shared" si="5"/>
        <v>346</v>
      </c>
      <c r="F48" s="52"/>
      <c r="G48" s="51"/>
      <c r="H48" s="52">
        <f>IF(G48&lt;&gt;0,INT(1.84523*((G48*100)-75)^1.348),0)</f>
        <v>0</v>
      </c>
      <c r="I48" s="51">
        <v>2.64</v>
      </c>
      <c r="J48" s="52">
        <f>IF(I48&lt;&gt;0,INT(0.188807*((I48*100)-210)^1.41),0)</f>
        <v>52</v>
      </c>
      <c r="K48" s="51">
        <v>21.4</v>
      </c>
      <c r="L48" s="52">
        <f>IF(AND(K48&gt;8.15,K48&lt;&gt;"N"),INT(7.86*(K48-8)^1.1),0)</f>
        <v>136</v>
      </c>
      <c r="M48" s="53">
        <v>2</v>
      </c>
      <c r="N48" s="54" t="s">
        <v>13</v>
      </c>
      <c r="O48" s="55">
        <v>32.11</v>
      </c>
      <c r="P48" s="52">
        <f>IF(AND(60*M48+O48&lt;182.6,M48&gt;0),INT(0.19889*(185-(60*M48+O48))^1.88),0)</f>
        <v>141</v>
      </c>
      <c r="Q48" s="19">
        <f>SUM(E48,H48,J48,L48,P48,)</f>
        <v>675</v>
      </c>
      <c r="R48" s="24">
        <f>D42</f>
        <v>2395</v>
      </c>
      <c r="S48" s="77">
        <f>B42</f>
        <v>0</v>
      </c>
      <c r="T48" s="58">
        <v>6</v>
      </c>
      <c r="U48" s="58">
        <v>29</v>
      </c>
    </row>
    <row r="49" spans="1:22" ht="14.1" customHeight="1" thickBot="1">
      <c r="A49" s="11">
        <f>IF(Q49&lt;&gt;0,+RANK(Q49,Q$5:Q$113,0),0)</f>
        <v>63</v>
      </c>
      <c r="B49" s="106" t="s">
        <v>56</v>
      </c>
      <c r="C49" s="71"/>
      <c r="D49" s="100">
        <v>11.55</v>
      </c>
      <c r="E49" s="62">
        <f t="shared" si="5"/>
        <v>90</v>
      </c>
      <c r="F49" s="62"/>
      <c r="G49" s="61"/>
      <c r="H49" s="62">
        <f>IF(G49&lt;&gt;0,INT(1.84523*((G49*100)-75)^1.348),0)</f>
        <v>0</v>
      </c>
      <c r="I49" s="61">
        <v>2.29</v>
      </c>
      <c r="J49" s="62">
        <f>IF(I49&lt;&gt;0,INT(0.188807*((I49*100)-210)^1.41),0)</f>
        <v>11</v>
      </c>
      <c r="K49" s="61"/>
      <c r="L49" s="62">
        <f>IF(AND(K49&gt;8.15,K49&lt;&gt;"N"),INT(7.86*(K49-8)^1.1),0)</f>
        <v>0</v>
      </c>
      <c r="M49" s="63">
        <v>2</v>
      </c>
      <c r="N49" s="64" t="s">
        <v>13</v>
      </c>
      <c r="O49" s="65">
        <v>39.19</v>
      </c>
      <c r="P49" s="62">
        <f>IF(AND(60*M49+O49&lt;182.6,M49&gt;0),INT(0.19889*(185-(60*M49+O49))^1.88),0)</f>
        <v>89</v>
      </c>
      <c r="Q49" s="20">
        <f>SUM(E49,H49,J49,L49,P49,)</f>
        <v>190</v>
      </c>
      <c r="R49" s="24">
        <f>D42</f>
        <v>2395</v>
      </c>
      <c r="S49" s="77">
        <f>B42</f>
        <v>0</v>
      </c>
      <c r="T49" s="58">
        <v>6</v>
      </c>
      <c r="U49" s="58">
        <v>30</v>
      </c>
    </row>
    <row r="50" spans="1:22" ht="14.1" customHeight="1" thickBot="1">
      <c r="A50" s="15" t="s">
        <v>16</v>
      </c>
      <c r="B50" s="16"/>
      <c r="C50" s="9"/>
      <c r="D50" s="89">
        <f>LARGE(Q53:Q57,1)+LARGE(Q53:Q57,2)+LARGE(Q53:Q57,3)+LARGE(Q53:Q57,4)</f>
        <v>3576</v>
      </c>
      <c r="E50" s="90"/>
      <c r="F50" s="41"/>
      <c r="G50" s="5" t="s">
        <v>12</v>
      </c>
      <c r="H50" s="4"/>
      <c r="I50" s="4"/>
      <c r="J50" s="4"/>
      <c r="K50" s="4"/>
      <c r="L50" s="4"/>
      <c r="M50" s="4"/>
      <c r="N50" s="4"/>
      <c r="O50" s="6"/>
      <c r="P50" s="4"/>
      <c r="Q50" s="91">
        <v>0</v>
      </c>
      <c r="R50" s="24">
        <f>D50</f>
        <v>3576</v>
      </c>
      <c r="S50" s="77"/>
      <c r="T50">
        <v>7</v>
      </c>
      <c r="V50" s="24">
        <f>R50</f>
        <v>3576</v>
      </c>
    </row>
    <row r="51" spans="1:22" ht="14.1" customHeight="1">
      <c r="A51" s="79" t="s">
        <v>11</v>
      </c>
      <c r="B51" s="39" t="s">
        <v>15</v>
      </c>
      <c r="C51" s="92" t="s">
        <v>0</v>
      </c>
      <c r="D51" s="25" t="s">
        <v>1</v>
      </c>
      <c r="E51" s="26"/>
      <c r="F51" s="36" t="s">
        <v>8</v>
      </c>
      <c r="G51" s="25"/>
      <c r="H51" s="26"/>
      <c r="I51" s="25" t="s">
        <v>2</v>
      </c>
      <c r="J51" s="26"/>
      <c r="K51" s="25" t="s">
        <v>3</v>
      </c>
      <c r="L51" s="26"/>
      <c r="M51" s="80" t="s">
        <v>14</v>
      </c>
      <c r="N51" s="27"/>
      <c r="O51" s="27"/>
      <c r="P51" s="26"/>
      <c r="Q51" s="21" t="s">
        <v>7</v>
      </c>
      <c r="R51" s="24">
        <f>D50</f>
        <v>3576</v>
      </c>
      <c r="S51" s="77"/>
      <c r="T51">
        <v>7</v>
      </c>
    </row>
    <row r="52" spans="1:22" ht="14.1" customHeight="1">
      <c r="A52" s="33"/>
      <c r="B52" s="108" t="s">
        <v>63</v>
      </c>
      <c r="C52" s="29"/>
      <c r="D52" s="23" t="s">
        <v>5</v>
      </c>
      <c r="E52" s="23" t="s">
        <v>6</v>
      </c>
      <c r="F52" s="37"/>
      <c r="G52" s="23" t="s">
        <v>5</v>
      </c>
      <c r="H52" s="23" t="s">
        <v>6</v>
      </c>
      <c r="I52" s="23" t="s">
        <v>5</v>
      </c>
      <c r="J52" s="23" t="s">
        <v>6</v>
      </c>
      <c r="K52" s="23" t="s">
        <v>5</v>
      </c>
      <c r="L52" s="23" t="s">
        <v>6</v>
      </c>
      <c r="M52" s="81" t="s">
        <v>5</v>
      </c>
      <c r="N52" s="31"/>
      <c r="O52" s="32"/>
      <c r="P52" s="23" t="s">
        <v>6</v>
      </c>
      <c r="Q52" s="22"/>
      <c r="R52" s="24">
        <f>D50</f>
        <v>3576</v>
      </c>
      <c r="S52" s="77"/>
      <c r="T52">
        <v>7</v>
      </c>
    </row>
    <row r="53" spans="1:22" ht="14.1" customHeight="1" thickBot="1">
      <c r="A53" s="10">
        <f>IF(Q53&lt;&gt;0,+RANK(Q53,Q$5:Q$113,0),0)</f>
        <v>10</v>
      </c>
      <c r="B53" s="104" t="s">
        <v>58</v>
      </c>
      <c r="C53" s="70"/>
      <c r="D53" s="99">
        <v>9.6999999999999993</v>
      </c>
      <c r="E53" s="52">
        <f>IF(AND(D53&gt;0,D53&lt;12.7),INT(46.0849*(13-D53)^1.81),0)</f>
        <v>400</v>
      </c>
      <c r="F53" s="52"/>
      <c r="G53" s="51"/>
      <c r="H53" s="52">
        <f>IF(G53&lt;&gt;0,INT(1.84523*((G53*100)-75)^1.348),0)</f>
        <v>0</v>
      </c>
      <c r="I53" s="51">
        <v>3.06</v>
      </c>
      <c r="J53" s="52">
        <f>IF(I53&lt;&gt;0,INT(0.188807*((I53*100)-210)^1.41),0)</f>
        <v>117</v>
      </c>
      <c r="K53" s="51">
        <v>38.729999999999997</v>
      </c>
      <c r="L53" s="52">
        <f>IF(AND(K53&gt;8.15,K53&lt;&gt;"N"),INT(7.86*(K53-8)^1.1),0)</f>
        <v>340</v>
      </c>
      <c r="M53" s="53">
        <v>2</v>
      </c>
      <c r="N53" s="54" t="s">
        <v>13</v>
      </c>
      <c r="O53" s="55">
        <v>9.48</v>
      </c>
      <c r="P53" s="52">
        <f>IF(AND(60*M53+O53&lt;182.6,M53&gt;0),INT(0.19889*(185-(60*M53+O53))^1.88),0)</f>
        <v>378</v>
      </c>
      <c r="Q53" s="19">
        <f>SUM(E53,H53,J53,L53,P53,)</f>
        <v>1235</v>
      </c>
      <c r="R53" s="24">
        <f>D50</f>
        <v>3576</v>
      </c>
      <c r="S53" s="77">
        <f>B50</f>
        <v>0</v>
      </c>
      <c r="T53" s="58">
        <v>7</v>
      </c>
      <c r="U53" s="58">
        <v>31</v>
      </c>
    </row>
    <row r="54" spans="1:22" ht="14.1" customHeight="1" thickBot="1">
      <c r="A54" s="10">
        <f>IF(Q54&lt;&gt;0,+RANK(Q54,Q$5:Q$113,0),0)</f>
        <v>23</v>
      </c>
      <c r="B54" s="105" t="s">
        <v>59</v>
      </c>
      <c r="C54" s="70"/>
      <c r="D54" s="99">
        <v>10.44</v>
      </c>
      <c r="E54" s="52">
        <f t="shared" ref="E54:E57" si="6">IF(AND(D54&gt;0,D54&lt;12.7),INT(46.0849*(13-D54)^1.81),0)</f>
        <v>252</v>
      </c>
      <c r="F54" s="52"/>
      <c r="G54" s="51">
        <v>1.0900000000000001</v>
      </c>
      <c r="H54" s="52">
        <f>IF(G54&lt;&gt;0,INT(1.84523*((G54*100)-75)^1.348),0)</f>
        <v>214</v>
      </c>
      <c r="I54" s="51"/>
      <c r="J54" s="52">
        <f>IF(I54&lt;&gt;0,INT(0.188807*((I54*100)-210)^1.41),0)</f>
        <v>0</v>
      </c>
      <c r="K54" s="51">
        <v>28.83</v>
      </c>
      <c r="L54" s="52">
        <f>IF(AND(K54&gt;8.15,K54&lt;&gt;"N"),INT(7.86*(K54-8)^1.1),0)</f>
        <v>221</v>
      </c>
      <c r="M54" s="53">
        <v>2</v>
      </c>
      <c r="N54" s="54" t="s">
        <v>13</v>
      </c>
      <c r="O54" s="55">
        <v>19.78</v>
      </c>
      <c r="P54" s="52">
        <f>IF(AND(60*M54+O54&lt;182.6,M54&gt;0),INT(0.19889*(185-(60*M54+O54))^1.88),0)</f>
        <v>257</v>
      </c>
      <c r="Q54" s="19">
        <f>SUM(E54,H54,J54,L54,P54,)</f>
        <v>944</v>
      </c>
      <c r="R54" s="24">
        <f>D50</f>
        <v>3576</v>
      </c>
      <c r="S54" s="77">
        <f>B50</f>
        <v>0</v>
      </c>
      <c r="T54" s="58">
        <v>7</v>
      </c>
      <c r="U54" s="58">
        <v>32</v>
      </c>
    </row>
    <row r="55" spans="1:22" ht="14.1" customHeight="1" thickBot="1">
      <c r="A55" s="10">
        <f>IF(Q55&lt;&gt;0,+RANK(Q55,Q$5:Q$113,0),0)</f>
        <v>24</v>
      </c>
      <c r="B55" s="105" t="s">
        <v>60</v>
      </c>
      <c r="C55" s="70"/>
      <c r="D55" s="99">
        <v>9.9600000000000009</v>
      </c>
      <c r="E55" s="52">
        <f t="shared" si="6"/>
        <v>344</v>
      </c>
      <c r="F55" s="52"/>
      <c r="G55" s="51"/>
      <c r="H55" s="52">
        <f>IF(G55&lt;&gt;0,INT(1.84523*((G55*100)-75)^1.348),0)</f>
        <v>0</v>
      </c>
      <c r="I55" s="51">
        <v>3.42</v>
      </c>
      <c r="J55" s="52">
        <f>IF(I55&lt;&gt;0,INT(0.188807*((I55*100)-210)^1.41),0)</f>
        <v>184</v>
      </c>
      <c r="K55" s="51"/>
      <c r="L55" s="52">
        <f>IF(AND(K55&gt;8.15,K55&lt;&gt;"N"),INT(7.86*(K55-8)^1.1),0)</f>
        <v>0</v>
      </c>
      <c r="M55" s="53">
        <v>2</v>
      </c>
      <c r="N55" s="54" t="s">
        <v>13</v>
      </c>
      <c r="O55" s="55">
        <v>7.47</v>
      </c>
      <c r="P55" s="52">
        <f>IF(AND(60*M55+O55&lt;182.6,M55&gt;0),INT(0.19889*(185-(60*M55+O55))^1.88),0)</f>
        <v>404</v>
      </c>
      <c r="Q55" s="19">
        <f>SUM(E55,H55,J55,L55,P55,)</f>
        <v>932</v>
      </c>
      <c r="R55" s="24">
        <f>D50</f>
        <v>3576</v>
      </c>
      <c r="S55" s="77">
        <f>B50</f>
        <v>0</v>
      </c>
      <c r="T55" s="58">
        <v>7</v>
      </c>
      <c r="U55" s="58">
        <v>33</v>
      </c>
    </row>
    <row r="56" spans="1:22" ht="14.1" customHeight="1" thickBot="1">
      <c r="A56" s="10">
        <f>IF(Q56&lt;&gt;0,+RANK(Q56,Q$5:Q$113,0),0)</f>
        <v>54</v>
      </c>
      <c r="B56" s="105" t="s">
        <v>61</v>
      </c>
      <c r="C56" s="70"/>
      <c r="D56" s="99">
        <v>11.37</v>
      </c>
      <c r="E56" s="52">
        <f t="shared" si="6"/>
        <v>111</v>
      </c>
      <c r="F56" s="52"/>
      <c r="G56" s="51"/>
      <c r="H56" s="52">
        <f>IF(G56&lt;&gt;0,INT(1.84523*((G56*100)-75)^1.348),0)</f>
        <v>0</v>
      </c>
      <c r="I56" s="51">
        <v>2.81</v>
      </c>
      <c r="J56" s="52">
        <f>IF(I56&lt;&gt;0,INT(0.188807*((I56*100)-210)^1.41),0)</f>
        <v>76</v>
      </c>
      <c r="K56" s="51">
        <v>28.11</v>
      </c>
      <c r="L56" s="52">
        <f>IF(AND(K56&gt;8.15,K56&lt;&gt;"N"),INT(7.86*(K56-8)^1.1),0)</f>
        <v>213</v>
      </c>
      <c r="M56" s="53">
        <v>2</v>
      </c>
      <c r="N56" s="54" t="s">
        <v>13</v>
      </c>
      <c r="O56" s="55">
        <v>50.33</v>
      </c>
      <c r="P56" s="52">
        <f>IF(AND(60*M56+O56&lt;182.6,M56&gt;0),INT(0.19889*(185-(60*M56+O56))^1.88),0)</f>
        <v>31</v>
      </c>
      <c r="Q56" s="19">
        <f>SUM(E56,H56,J56,L56,P56,)</f>
        <v>431</v>
      </c>
      <c r="R56" s="24">
        <f>D50</f>
        <v>3576</v>
      </c>
      <c r="S56" s="77">
        <f>B50</f>
        <v>0</v>
      </c>
      <c r="T56" s="58">
        <v>7</v>
      </c>
      <c r="U56" s="58">
        <v>34</v>
      </c>
    </row>
    <row r="57" spans="1:22" ht="14.1" customHeight="1" thickBot="1">
      <c r="A57" s="11">
        <f>IF(Q57&lt;&gt;0,+RANK(Q57,Q$5:Q$113,0),0)</f>
        <v>52</v>
      </c>
      <c r="B57" s="106" t="s">
        <v>62</v>
      </c>
      <c r="C57" s="71"/>
      <c r="D57" s="100">
        <v>10.26</v>
      </c>
      <c r="E57" s="62">
        <f t="shared" si="6"/>
        <v>285</v>
      </c>
      <c r="F57" s="62"/>
      <c r="G57" s="61">
        <v>1.05</v>
      </c>
      <c r="H57" s="62">
        <f>IF(G57&lt;&gt;0,INT(1.84523*((G57*100)-75)^1.348),0)</f>
        <v>180</v>
      </c>
      <c r="I57" s="61"/>
      <c r="J57" s="62">
        <f>IF(I57&lt;&gt;0,INT(0.188807*((I57*100)-210)^1.41),0)</f>
        <v>0</v>
      </c>
      <c r="K57" s="61"/>
      <c r="L57" s="62">
        <f>IF(AND(K57&gt;8.15,K57&lt;&gt;"N"),INT(7.86*(K57-8)^1.1),0)</f>
        <v>0</v>
      </c>
      <c r="M57" s="63">
        <v>0</v>
      </c>
      <c r="N57" s="64" t="s">
        <v>13</v>
      </c>
      <c r="O57" s="65"/>
      <c r="P57" s="62">
        <f>IF(AND(60*M57+O57&lt;182.6,M57&gt;0),INT(0.19889*(185-(60*M57+O57))^1.88),0)</f>
        <v>0</v>
      </c>
      <c r="Q57" s="20">
        <f>SUM(E57,H57,J57,L57,P57,)</f>
        <v>465</v>
      </c>
      <c r="R57" s="24">
        <f>D50</f>
        <v>3576</v>
      </c>
      <c r="S57" s="77">
        <f>B50</f>
        <v>0</v>
      </c>
      <c r="T57" s="58">
        <v>7</v>
      </c>
      <c r="U57" s="58">
        <v>35</v>
      </c>
    </row>
    <row r="58" spans="1:22" ht="14.1" customHeight="1" thickBot="1">
      <c r="A58" s="15" t="s">
        <v>16</v>
      </c>
      <c r="B58" s="16"/>
      <c r="C58" s="9"/>
      <c r="D58" s="89">
        <f>LARGE(Q61:Q65,1)+LARGE(Q61:Q65,2)+LARGE(Q61:Q65,3)+LARGE(Q61:Q65,4)</f>
        <v>3758</v>
      </c>
      <c r="E58" s="90"/>
      <c r="F58" s="41"/>
      <c r="G58" s="5" t="s">
        <v>12</v>
      </c>
      <c r="H58" s="4"/>
      <c r="I58" s="4"/>
      <c r="J58" s="4"/>
      <c r="K58" s="4"/>
      <c r="L58" s="4"/>
      <c r="M58" s="4"/>
      <c r="N58" s="4"/>
      <c r="O58" s="6"/>
      <c r="P58" s="4"/>
      <c r="Q58" s="91">
        <v>0</v>
      </c>
      <c r="R58" s="24">
        <f>D58</f>
        <v>3758</v>
      </c>
      <c r="S58" s="77"/>
      <c r="T58">
        <v>8</v>
      </c>
      <c r="V58" s="24">
        <f>R58</f>
        <v>3758</v>
      </c>
    </row>
    <row r="59" spans="1:22" ht="14.1" customHeight="1">
      <c r="A59" s="79" t="s">
        <v>11</v>
      </c>
      <c r="B59" s="39" t="s">
        <v>15</v>
      </c>
      <c r="C59" s="92" t="s">
        <v>0</v>
      </c>
      <c r="D59" s="25" t="s">
        <v>1</v>
      </c>
      <c r="E59" s="26"/>
      <c r="F59" s="36" t="s">
        <v>8</v>
      </c>
      <c r="G59" s="25"/>
      <c r="H59" s="26"/>
      <c r="I59" s="25" t="s">
        <v>2</v>
      </c>
      <c r="J59" s="26"/>
      <c r="K59" s="25" t="s">
        <v>3</v>
      </c>
      <c r="L59" s="26"/>
      <c r="M59" s="80" t="s">
        <v>14</v>
      </c>
      <c r="N59" s="27"/>
      <c r="O59" s="27"/>
      <c r="P59" s="26"/>
      <c r="Q59" s="21" t="s">
        <v>7</v>
      </c>
      <c r="R59" s="24">
        <f>D58</f>
        <v>3758</v>
      </c>
      <c r="S59" s="77"/>
      <c r="T59">
        <v>8</v>
      </c>
    </row>
    <row r="60" spans="1:22" ht="14.1" customHeight="1">
      <c r="A60" s="33"/>
      <c r="B60" s="108" t="s">
        <v>69</v>
      </c>
      <c r="C60" s="29"/>
      <c r="D60" s="23" t="s">
        <v>5</v>
      </c>
      <c r="E60" s="23" t="s">
        <v>6</v>
      </c>
      <c r="F60" s="37"/>
      <c r="G60" s="23" t="s">
        <v>5</v>
      </c>
      <c r="H60" s="23" t="s">
        <v>6</v>
      </c>
      <c r="I60" s="23" t="s">
        <v>5</v>
      </c>
      <c r="J60" s="23" t="s">
        <v>6</v>
      </c>
      <c r="K60" s="23" t="s">
        <v>5</v>
      </c>
      <c r="L60" s="23" t="s">
        <v>6</v>
      </c>
      <c r="M60" s="81" t="s">
        <v>5</v>
      </c>
      <c r="N60" s="31"/>
      <c r="O60" s="32"/>
      <c r="P60" s="23" t="s">
        <v>6</v>
      </c>
      <c r="Q60" s="22"/>
      <c r="R60" s="24">
        <f>D58</f>
        <v>3758</v>
      </c>
      <c r="S60" s="77"/>
      <c r="T60">
        <v>8</v>
      </c>
    </row>
    <row r="61" spans="1:22" ht="14.1" customHeight="1" thickBot="1">
      <c r="A61" s="10">
        <f>IF(Q61&lt;&gt;0,+RANK(Q61,Q$5:Q$113,0),0)</f>
        <v>28</v>
      </c>
      <c r="B61" s="104" t="s">
        <v>64</v>
      </c>
      <c r="C61" s="70"/>
      <c r="D61" s="99">
        <v>10.210000000000001</v>
      </c>
      <c r="E61" s="52">
        <f>IF(AND(D61&gt;0,D61&lt;12.7),INT(46.0849*(13-D61)^1.81),0)</f>
        <v>295</v>
      </c>
      <c r="F61" s="52"/>
      <c r="G61" s="51">
        <v>1.1299999999999999</v>
      </c>
      <c r="H61" s="52">
        <f>IF(G61&lt;&gt;0,INT(1.84523*((G61*100)-75)^1.348),0)</f>
        <v>248</v>
      </c>
      <c r="I61" s="51"/>
      <c r="J61" s="52">
        <f>IF(I61&lt;&gt;0,INT(0.188807*((I61*100)-210)^1.41),0)</f>
        <v>0</v>
      </c>
      <c r="K61" s="51">
        <v>21.86</v>
      </c>
      <c r="L61" s="52">
        <f>IF(AND(K61&gt;8.15,K61&lt;&gt;"N"),INT(7.86*(K61-8)^1.1),0)</f>
        <v>141</v>
      </c>
      <c r="M61" s="53">
        <v>2</v>
      </c>
      <c r="N61" s="54" t="s">
        <v>13</v>
      </c>
      <c r="O61" s="55">
        <v>27.55</v>
      </c>
      <c r="P61" s="52">
        <f>IF(AND(60*M61+O61&lt;182.6,M61&gt;0),INT(0.19889*(185-(60*M61+O61))^1.88),0)</f>
        <v>180</v>
      </c>
      <c r="Q61" s="19">
        <f>SUM(E61,H61,J61,L61,P61,)</f>
        <v>864</v>
      </c>
      <c r="R61" s="24">
        <f>D58</f>
        <v>3758</v>
      </c>
      <c r="S61" s="77">
        <f>B58</f>
        <v>0</v>
      </c>
      <c r="T61" s="58">
        <v>8</v>
      </c>
      <c r="U61" s="58">
        <v>36</v>
      </c>
    </row>
    <row r="62" spans="1:22" ht="14.1" customHeight="1" thickBot="1">
      <c r="A62" s="10">
        <f>IF(Q62&lt;&gt;0,+RANK(Q62,Q$5:Q$113,0),0)</f>
        <v>25</v>
      </c>
      <c r="B62" s="105" t="s">
        <v>65</v>
      </c>
      <c r="C62" s="70"/>
      <c r="D62" s="99">
        <v>9.8000000000000007</v>
      </c>
      <c r="E62" s="52">
        <f t="shared" ref="E62:E65" si="7">IF(AND(D62&gt;0,D62&lt;12.7),INT(46.0849*(13-D62)^1.81),0)</f>
        <v>378</v>
      </c>
      <c r="F62" s="52"/>
      <c r="G62" s="51"/>
      <c r="H62" s="52">
        <f>IF(G62&lt;&gt;0,INT(1.84523*((G62*100)-75)^1.348),0)</f>
        <v>0</v>
      </c>
      <c r="I62" s="51">
        <v>3.03</v>
      </c>
      <c r="J62" s="52">
        <f>IF(I62&lt;&gt;0,INT(0.188807*((I62*100)-210)^1.41),0)</f>
        <v>112</v>
      </c>
      <c r="K62" s="51">
        <v>28.42</v>
      </c>
      <c r="L62" s="52">
        <f>IF(AND(K62&gt;8.15,K62&lt;&gt;"N"),INT(7.86*(K62-8)^1.1),0)</f>
        <v>217</v>
      </c>
      <c r="M62" s="53">
        <v>2</v>
      </c>
      <c r="N62" s="54" t="s">
        <v>13</v>
      </c>
      <c r="O62" s="55">
        <v>23.58</v>
      </c>
      <c r="P62" s="52">
        <f>IF(AND(60*M62+O62&lt;182.6,M62&gt;0),INT(0.19889*(185-(60*M62+O62))^1.88),0)</f>
        <v>218</v>
      </c>
      <c r="Q62" s="19">
        <f>SUM(E62,H62,J62,L62,P62,)</f>
        <v>925</v>
      </c>
      <c r="R62" s="24">
        <f>D58</f>
        <v>3758</v>
      </c>
      <c r="S62" s="77">
        <f>B58</f>
        <v>0</v>
      </c>
      <c r="T62" s="58">
        <v>8</v>
      </c>
      <c r="U62" s="58">
        <v>37</v>
      </c>
    </row>
    <row r="63" spans="1:22" ht="14.1" customHeight="1" thickBot="1">
      <c r="A63" s="10">
        <f>IF(Q63&lt;&gt;0,+RANK(Q63,Q$5:Q$113,0),0)</f>
        <v>11</v>
      </c>
      <c r="B63" s="105" t="s">
        <v>66</v>
      </c>
      <c r="C63" s="70"/>
      <c r="D63" s="99">
        <v>9.93</v>
      </c>
      <c r="E63" s="52">
        <f t="shared" si="7"/>
        <v>350</v>
      </c>
      <c r="F63" s="52"/>
      <c r="G63" s="51">
        <v>1.29</v>
      </c>
      <c r="H63" s="52">
        <f>IF(G63&lt;&gt;0,INT(1.84523*((G63*100)-75)^1.348),0)</f>
        <v>399</v>
      </c>
      <c r="I63" s="51"/>
      <c r="J63" s="52">
        <f>IF(I63&lt;&gt;0,INT(0.188807*((I63*100)-210)^1.41),0)</f>
        <v>0</v>
      </c>
      <c r="K63" s="51">
        <v>29.7</v>
      </c>
      <c r="L63" s="52">
        <f>IF(AND(K63&gt;8.15,K63&lt;&gt;"N"),INT(7.86*(K63-8)^1.1),0)</f>
        <v>232</v>
      </c>
      <c r="M63" s="53">
        <v>2</v>
      </c>
      <c r="N63" s="54" t="s">
        <v>13</v>
      </c>
      <c r="O63" s="55">
        <v>22.76</v>
      </c>
      <c r="P63" s="52">
        <f>IF(AND(60*M63+O63&lt;182.6,M63&gt;0),INT(0.19889*(185-(60*M63+O63))^1.88),0)</f>
        <v>226</v>
      </c>
      <c r="Q63" s="19">
        <f>SUM(E63,H63,J63,L63,P63,)</f>
        <v>1207</v>
      </c>
      <c r="R63" s="24">
        <f>D58</f>
        <v>3758</v>
      </c>
      <c r="S63" s="77">
        <f>B58</f>
        <v>0</v>
      </c>
      <c r="T63" s="58">
        <v>8</v>
      </c>
      <c r="U63" s="58">
        <v>38</v>
      </c>
    </row>
    <row r="64" spans="1:22" ht="14.1" customHeight="1" thickBot="1">
      <c r="A64" s="10">
        <f>IF(Q64&lt;&gt;0,+RANK(Q64,Q$5:Q$113,0),0)</f>
        <v>39</v>
      </c>
      <c r="B64" s="105" t="s">
        <v>67</v>
      </c>
      <c r="C64" s="70"/>
      <c r="D64" s="99">
        <v>10.050000000000001</v>
      </c>
      <c r="E64" s="52">
        <f t="shared" si="7"/>
        <v>326</v>
      </c>
      <c r="F64" s="52"/>
      <c r="G64" s="51"/>
      <c r="H64" s="52">
        <f>IF(G64&lt;&gt;0,INT(1.84523*((G64*100)-75)^1.348),0)</f>
        <v>0</v>
      </c>
      <c r="I64" s="51">
        <v>0</v>
      </c>
      <c r="J64" s="52">
        <f>IF(I64&lt;&gt;0,INT(0.188807*((I64*100)-210)^1.41),0)</f>
        <v>0</v>
      </c>
      <c r="K64" s="51">
        <v>26.87</v>
      </c>
      <c r="L64" s="52">
        <f>IF(AND(K64&gt;8.15,K64&lt;&gt;"N"),INT(7.86*(K64-8)^1.1),0)</f>
        <v>198</v>
      </c>
      <c r="M64" s="53">
        <v>2</v>
      </c>
      <c r="N64" s="54" t="s">
        <v>13</v>
      </c>
      <c r="O64" s="55">
        <v>28.41</v>
      </c>
      <c r="P64" s="52">
        <f>IF(AND(60*M64+O64&lt;182.6,M64&gt;0),INT(0.19889*(185-(60*M64+O64))^1.88),0)</f>
        <v>172</v>
      </c>
      <c r="Q64" s="19">
        <f>SUM(E64,H64,J64,L64,P64,)</f>
        <v>696</v>
      </c>
      <c r="R64" s="24">
        <f>D58</f>
        <v>3758</v>
      </c>
      <c r="S64" s="77">
        <f>B58</f>
        <v>0</v>
      </c>
      <c r="T64" s="58">
        <v>8</v>
      </c>
      <c r="U64" s="58">
        <v>39</v>
      </c>
    </row>
    <row r="65" spans="1:22" ht="14.1" customHeight="1" thickBot="1">
      <c r="A65" s="11">
        <f>IF(Q65&lt;&gt;0,+RANK(Q65,Q$5:Q$113,0),0)</f>
        <v>36</v>
      </c>
      <c r="B65" s="106" t="s">
        <v>68</v>
      </c>
      <c r="C65" s="71"/>
      <c r="D65" s="100">
        <v>10.33</v>
      </c>
      <c r="E65" s="62">
        <f t="shared" si="7"/>
        <v>272</v>
      </c>
      <c r="F65" s="62"/>
      <c r="G65" s="61"/>
      <c r="H65" s="62">
        <f>IF(G65&lt;&gt;0,INT(1.84523*((G65*100)-75)^1.348),0)</f>
        <v>0</v>
      </c>
      <c r="I65" s="61">
        <v>3.05</v>
      </c>
      <c r="J65" s="62">
        <f>IF(I65&lt;&gt;0,INT(0.188807*((I65*100)-210)^1.41),0)</f>
        <v>116</v>
      </c>
      <c r="K65" s="61">
        <v>23.12</v>
      </c>
      <c r="L65" s="62">
        <f>IF(AND(K65&gt;8.15,K65&lt;&gt;"N"),INT(7.86*(K65-8)^1.1),0)</f>
        <v>155</v>
      </c>
      <c r="M65" s="63">
        <v>2</v>
      </c>
      <c r="N65" s="64" t="s">
        <v>13</v>
      </c>
      <c r="O65" s="65">
        <v>23.41</v>
      </c>
      <c r="P65" s="62">
        <f>IF(AND(60*M65+O65&lt;182.6,M65&gt;0),INT(0.19889*(185-(60*M65+O65))^1.88),0)</f>
        <v>219</v>
      </c>
      <c r="Q65" s="20">
        <f>SUM(E65,H65,J65,L65,P65,)</f>
        <v>762</v>
      </c>
      <c r="R65" s="24">
        <f>D58</f>
        <v>3758</v>
      </c>
      <c r="S65" s="77">
        <f>B58</f>
        <v>0</v>
      </c>
      <c r="T65" s="58">
        <v>8</v>
      </c>
      <c r="U65" s="58">
        <v>40</v>
      </c>
    </row>
    <row r="66" spans="1:22" ht="14.1" customHeight="1" thickBot="1">
      <c r="A66" s="15" t="s">
        <v>16</v>
      </c>
      <c r="B66" s="16"/>
      <c r="C66" s="9"/>
      <c r="D66" s="89">
        <f>LARGE(Q69:Q73,1)+LARGE(Q69:Q73,2)+LARGE(Q69:Q73,3)+LARGE(Q69:Q73,4)</f>
        <v>1780</v>
      </c>
      <c r="E66" s="90"/>
      <c r="F66" s="41"/>
      <c r="G66" s="5" t="s">
        <v>12</v>
      </c>
      <c r="H66" s="4"/>
      <c r="I66" s="4"/>
      <c r="J66" s="4"/>
      <c r="K66" s="4"/>
      <c r="L66" s="4"/>
      <c r="M66" s="4"/>
      <c r="N66" s="4"/>
      <c r="O66" s="6"/>
      <c r="P66" s="4"/>
      <c r="Q66" s="91">
        <v>0</v>
      </c>
      <c r="R66" s="24">
        <f>D66</f>
        <v>1780</v>
      </c>
      <c r="S66" s="77"/>
      <c r="T66">
        <v>9</v>
      </c>
      <c r="V66" s="24">
        <f>R66</f>
        <v>1780</v>
      </c>
    </row>
    <row r="67" spans="1:22" ht="14.1" customHeight="1">
      <c r="A67" s="79" t="s">
        <v>11</v>
      </c>
      <c r="B67" s="39" t="s">
        <v>15</v>
      </c>
      <c r="C67" s="92" t="s">
        <v>0</v>
      </c>
      <c r="D67" s="25" t="s">
        <v>1</v>
      </c>
      <c r="E67" s="26"/>
      <c r="F67" s="36" t="s">
        <v>8</v>
      </c>
      <c r="G67" s="25"/>
      <c r="H67" s="26"/>
      <c r="I67" s="25" t="s">
        <v>2</v>
      </c>
      <c r="J67" s="26"/>
      <c r="K67" s="25" t="s">
        <v>3</v>
      </c>
      <c r="L67" s="26"/>
      <c r="M67" s="80" t="s">
        <v>14</v>
      </c>
      <c r="N67" s="27"/>
      <c r="O67" s="27"/>
      <c r="P67" s="26"/>
      <c r="Q67" s="21" t="s">
        <v>7</v>
      </c>
      <c r="R67" s="24">
        <f>D66</f>
        <v>1780</v>
      </c>
      <c r="S67" s="77"/>
      <c r="T67">
        <v>9</v>
      </c>
    </row>
    <row r="68" spans="1:22" ht="14.1" customHeight="1">
      <c r="A68" s="33"/>
      <c r="B68" s="108" t="s">
        <v>74</v>
      </c>
      <c r="C68" s="29"/>
      <c r="D68" s="23" t="s">
        <v>5</v>
      </c>
      <c r="E68" s="23" t="s">
        <v>6</v>
      </c>
      <c r="F68" s="37"/>
      <c r="G68" s="23" t="s">
        <v>5</v>
      </c>
      <c r="H68" s="23" t="s">
        <v>6</v>
      </c>
      <c r="I68" s="23" t="s">
        <v>5</v>
      </c>
      <c r="J68" s="23" t="s">
        <v>6</v>
      </c>
      <c r="K68" s="23" t="s">
        <v>5</v>
      </c>
      <c r="L68" s="23" t="s">
        <v>6</v>
      </c>
      <c r="M68" s="81" t="s">
        <v>5</v>
      </c>
      <c r="N68" s="31"/>
      <c r="O68" s="32"/>
      <c r="P68" s="23" t="s">
        <v>6</v>
      </c>
      <c r="Q68" s="22"/>
      <c r="R68" s="24">
        <f>D66</f>
        <v>1780</v>
      </c>
      <c r="S68" s="77"/>
      <c r="T68">
        <v>9</v>
      </c>
    </row>
    <row r="69" spans="1:22" ht="14.1" customHeight="1" thickBot="1">
      <c r="A69" s="10">
        <f>IF(Q69&lt;&gt;0,+RANK(Q69,Q$5:Q$113,0),0)</f>
        <v>22</v>
      </c>
      <c r="B69" s="104" t="s">
        <v>70</v>
      </c>
      <c r="C69" s="70"/>
      <c r="D69" s="99">
        <v>10.039999999999999</v>
      </c>
      <c r="E69" s="52">
        <f>IF(AND(D69&gt;0,D69&lt;12.7),INT(46.0849*(13-D69)^1.81),0)</f>
        <v>328</v>
      </c>
      <c r="F69" s="52"/>
      <c r="G69" s="51">
        <v>1.17</v>
      </c>
      <c r="H69" s="52">
        <f>IF(G69&lt;&gt;0,INT(1.84523*((G69*100)-75)^1.348),0)</f>
        <v>284</v>
      </c>
      <c r="I69" s="51"/>
      <c r="J69" s="52">
        <f>IF(I69&lt;&gt;0,INT(0.188807*((I69*100)-210)^1.41),0)</f>
        <v>0</v>
      </c>
      <c r="K69" s="51">
        <v>28.64</v>
      </c>
      <c r="L69" s="52">
        <f>IF(AND(K69&gt;8.15,K69&lt;&gt;"N"),INT(7.86*(K69-8)^1.1),0)</f>
        <v>219</v>
      </c>
      <c r="M69" s="53">
        <v>2</v>
      </c>
      <c r="N69" s="54" t="s">
        <v>13</v>
      </c>
      <c r="O69" s="55">
        <v>34.94</v>
      </c>
      <c r="P69" s="52">
        <f>IF(AND(60*M69+O69&lt;182.6,M69&gt;0),INT(0.19889*(185-(60*M69+O69))^1.88),0)</f>
        <v>119</v>
      </c>
      <c r="Q69" s="19">
        <f>SUM(E69,H69,J69,L69,P69,)</f>
        <v>950</v>
      </c>
      <c r="R69" s="24">
        <f>D66</f>
        <v>1780</v>
      </c>
      <c r="S69" s="77">
        <f>B66</f>
        <v>0</v>
      </c>
      <c r="T69" s="58">
        <v>9</v>
      </c>
      <c r="U69" s="58">
        <v>41</v>
      </c>
    </row>
    <row r="70" spans="1:22" ht="14.1" customHeight="1" thickBot="1">
      <c r="A70" s="10">
        <f>IF(Q70&lt;&gt;0,+RANK(Q70,Q$5:Q$113,0),0)</f>
        <v>51</v>
      </c>
      <c r="B70" s="105" t="s">
        <v>71</v>
      </c>
      <c r="C70" s="70"/>
      <c r="D70" s="99">
        <v>10.86</v>
      </c>
      <c r="E70" s="52">
        <f t="shared" ref="E70:E73" si="8">IF(AND(D70&gt;0,D70&lt;12.7),INT(46.0849*(13-D70)^1.81),0)</f>
        <v>182</v>
      </c>
      <c r="F70" s="52"/>
      <c r="G70" s="51">
        <v>1.05</v>
      </c>
      <c r="H70" s="52">
        <f>IF(G70&lt;&gt;0,INT(1.84523*((G70*100)-75)^1.348),0)</f>
        <v>180</v>
      </c>
      <c r="I70" s="51"/>
      <c r="J70" s="52">
        <f>IF(I70&lt;&gt;0,INT(0.188807*((I70*100)-210)^1.41),0)</f>
        <v>0</v>
      </c>
      <c r="K70" s="51">
        <v>22.57</v>
      </c>
      <c r="L70" s="52">
        <f>IF(AND(K70&gt;8.15,K70&lt;&gt;"N"),INT(7.86*(K70-8)^1.1),0)</f>
        <v>149</v>
      </c>
      <c r="M70" s="53">
        <v>3</v>
      </c>
      <c r="N70" s="54" t="s">
        <v>13</v>
      </c>
      <c r="O70" s="55">
        <v>18.53</v>
      </c>
      <c r="P70" s="52">
        <f>IF(AND(60*M70+O70&lt;182.6,M70&gt;0),INT(0.19889*(185-(60*M70+O70))^1.88),0)</f>
        <v>0</v>
      </c>
      <c r="Q70" s="19">
        <f>SUM(E70,H70,J70,L70,P70,)</f>
        <v>511</v>
      </c>
      <c r="R70" s="24">
        <f>D66</f>
        <v>1780</v>
      </c>
      <c r="S70" s="77">
        <f>B66</f>
        <v>0</v>
      </c>
      <c r="T70" s="58">
        <v>9</v>
      </c>
      <c r="U70" s="58">
        <v>42</v>
      </c>
    </row>
    <row r="71" spans="1:22" ht="14.1" customHeight="1" thickBot="1">
      <c r="A71" s="10">
        <f>IF(Q71&lt;&gt;0,+RANK(Q71,Q$5:Q$113,0),0)</f>
        <v>62</v>
      </c>
      <c r="B71" s="105" t="s">
        <v>72</v>
      </c>
      <c r="C71" s="70"/>
      <c r="D71" s="99">
        <v>11.38</v>
      </c>
      <c r="E71" s="52">
        <f t="shared" si="8"/>
        <v>110</v>
      </c>
      <c r="F71" s="52"/>
      <c r="G71" s="51"/>
      <c r="H71" s="52">
        <f>IF(G71&lt;&gt;0,INT(1.84523*((G71*100)-75)^1.348),0)</f>
        <v>0</v>
      </c>
      <c r="I71" s="51">
        <v>2.2799999999999998</v>
      </c>
      <c r="J71" s="52">
        <f>IF(I71&lt;&gt;0,INT(0.188807*((I71*100)-210)^1.41),0)</f>
        <v>11</v>
      </c>
      <c r="K71" s="51">
        <v>13.21</v>
      </c>
      <c r="L71" s="52">
        <f>IF(AND(K71&gt;8.15,K71&lt;&gt;"N"),INT(7.86*(K71-8)^1.1),0)</f>
        <v>48</v>
      </c>
      <c r="M71" s="53">
        <v>2</v>
      </c>
      <c r="N71" s="54" t="s">
        <v>13</v>
      </c>
      <c r="O71" s="55">
        <v>42.21</v>
      </c>
      <c r="P71" s="52">
        <f>IF(AND(60*M71+O71&lt;182.6,M71&gt;0),INT(0.19889*(185-(60*M71+O71))^1.88),0)</f>
        <v>70</v>
      </c>
      <c r="Q71" s="19">
        <f>SUM(E71,H71,J71,L71,P71,)</f>
        <v>239</v>
      </c>
      <c r="R71" s="24">
        <f>D66</f>
        <v>1780</v>
      </c>
      <c r="S71" s="77">
        <f>B66</f>
        <v>0</v>
      </c>
      <c r="T71" s="58">
        <v>9</v>
      </c>
      <c r="U71" s="58">
        <v>43</v>
      </c>
    </row>
    <row r="72" spans="1:22" ht="14.1" customHeight="1">
      <c r="A72" s="10">
        <f>IF(Q72&lt;&gt;0,+RANK(Q72,Q$5:Q$113,0),0)</f>
        <v>66</v>
      </c>
      <c r="B72" s="105" t="s">
        <v>73</v>
      </c>
      <c r="C72" s="70"/>
      <c r="D72" s="99">
        <v>12.27</v>
      </c>
      <c r="E72" s="52">
        <f t="shared" si="8"/>
        <v>26</v>
      </c>
      <c r="F72" s="52"/>
      <c r="G72" s="51"/>
      <c r="H72" s="52">
        <f>IF(G72&lt;&gt;0,INT(1.84523*((G72*100)-75)^1.348),0)</f>
        <v>0</v>
      </c>
      <c r="I72" s="51">
        <v>0</v>
      </c>
      <c r="J72" s="52">
        <f>IF(I72&lt;&gt;0,INT(0.188807*((I72*100)-210)^1.41),0)</f>
        <v>0</v>
      </c>
      <c r="K72" s="51">
        <v>13.82</v>
      </c>
      <c r="L72" s="52">
        <f>IF(AND(K72&gt;8.15,K72&lt;&gt;"N"),INT(7.86*(K72-8)^1.1),0)</f>
        <v>54</v>
      </c>
      <c r="M72" s="53">
        <v>3</v>
      </c>
      <c r="N72" s="54" t="s">
        <v>13</v>
      </c>
      <c r="O72" s="55">
        <v>4.28</v>
      </c>
      <c r="P72" s="52">
        <f>IF(AND(60*M72+O72&lt;182.6,M72&gt;0),INT(0.19889*(185-(60*M72+O72))^1.88),0)</f>
        <v>0</v>
      </c>
      <c r="Q72" s="19">
        <f>SUM(E72,H72,J72,L72,P72,)</f>
        <v>80</v>
      </c>
      <c r="R72" s="24">
        <f>D66</f>
        <v>1780</v>
      </c>
      <c r="S72" s="77">
        <f>B66</f>
        <v>0</v>
      </c>
      <c r="T72" s="58">
        <v>9</v>
      </c>
      <c r="U72" s="58">
        <v>44</v>
      </c>
    </row>
    <row r="73" spans="1:22" ht="14.1" customHeight="1" thickBot="1">
      <c r="A73" s="11">
        <f>IF(Q73&lt;&gt;0,+RANK(Q73,Q$5:Q$113,0),0)</f>
        <v>0</v>
      </c>
      <c r="B73" s="18"/>
      <c r="C73" s="71"/>
      <c r="D73" s="100"/>
      <c r="E73" s="62">
        <f t="shared" si="8"/>
        <v>0</v>
      </c>
      <c r="F73" s="62"/>
      <c r="G73" s="61"/>
      <c r="H73" s="62">
        <f>IF(G73&lt;&gt;0,INT(1.84523*((G73*100)-75)^1.348),0)</f>
        <v>0</v>
      </c>
      <c r="I73" s="61"/>
      <c r="J73" s="62">
        <f>IF(I73&lt;&gt;0,INT(0.188807*((I73*100)-210)^1.41),0)</f>
        <v>0</v>
      </c>
      <c r="K73" s="61"/>
      <c r="L73" s="62">
        <f>IF(AND(K73&gt;8.15,K73&lt;&gt;"N"),INT(7.86*(K73-8)^1.1),0)</f>
        <v>0</v>
      </c>
      <c r="M73" s="63"/>
      <c r="N73" s="64" t="s">
        <v>13</v>
      </c>
      <c r="O73" s="65"/>
      <c r="P73" s="62">
        <f>IF(AND(60*M73+O73&lt;182.6,M73&gt;0),INT(0.19889*(185-(60*M73+O73))^1.88),0)</f>
        <v>0</v>
      </c>
      <c r="Q73" s="20">
        <f>SUM(E73,H73,J73,L73,P73,)</f>
        <v>0</v>
      </c>
      <c r="R73" s="24">
        <f>D66</f>
        <v>1780</v>
      </c>
      <c r="S73" s="77">
        <f>B66</f>
        <v>0</v>
      </c>
      <c r="T73" s="58">
        <v>9</v>
      </c>
      <c r="U73" s="58">
        <v>45</v>
      </c>
    </row>
    <row r="74" spans="1:22" ht="14.1" customHeight="1" thickBot="1">
      <c r="A74" s="15" t="s">
        <v>16</v>
      </c>
      <c r="B74" s="16"/>
      <c r="C74" s="9"/>
      <c r="D74" s="89">
        <f>LARGE(Q77:Q81,1)+LARGE(Q77:Q81,2)+LARGE(Q77:Q81,3)+LARGE(Q77:Q81,4)</f>
        <v>3807</v>
      </c>
      <c r="E74" s="90"/>
      <c r="F74" s="41"/>
      <c r="G74" s="5" t="s">
        <v>12</v>
      </c>
      <c r="H74" s="4"/>
      <c r="I74" s="4"/>
      <c r="J74" s="4"/>
      <c r="K74" s="4"/>
      <c r="L74" s="4"/>
      <c r="M74" s="4"/>
      <c r="N74" s="4"/>
      <c r="O74" s="6"/>
      <c r="P74" s="4"/>
      <c r="Q74" s="91">
        <v>0</v>
      </c>
      <c r="R74" s="24">
        <f>D74</f>
        <v>3807</v>
      </c>
      <c r="S74" s="77"/>
      <c r="T74">
        <v>10</v>
      </c>
      <c r="V74" s="24">
        <f>R74</f>
        <v>3807</v>
      </c>
    </row>
    <row r="75" spans="1:22" ht="14.1" customHeight="1">
      <c r="A75" s="79" t="s">
        <v>11</v>
      </c>
      <c r="B75" s="39" t="s">
        <v>15</v>
      </c>
      <c r="C75" s="92" t="s">
        <v>0</v>
      </c>
      <c r="D75" s="25" t="s">
        <v>1</v>
      </c>
      <c r="E75" s="26"/>
      <c r="F75" s="36" t="s">
        <v>8</v>
      </c>
      <c r="G75" s="25"/>
      <c r="H75" s="26"/>
      <c r="I75" s="25" t="s">
        <v>2</v>
      </c>
      <c r="J75" s="26"/>
      <c r="K75" s="25" t="s">
        <v>3</v>
      </c>
      <c r="L75" s="26"/>
      <c r="M75" s="80" t="s">
        <v>14</v>
      </c>
      <c r="N75" s="27"/>
      <c r="O75" s="27"/>
      <c r="P75" s="26"/>
      <c r="Q75" s="21" t="s">
        <v>7</v>
      </c>
      <c r="R75" s="24">
        <f>D74</f>
        <v>3807</v>
      </c>
      <c r="S75" s="77"/>
      <c r="T75">
        <v>10</v>
      </c>
    </row>
    <row r="76" spans="1:22" ht="14.1" customHeight="1">
      <c r="A76" s="33"/>
      <c r="B76" s="108" t="s">
        <v>79</v>
      </c>
      <c r="C76" s="29"/>
      <c r="D76" s="23" t="s">
        <v>5</v>
      </c>
      <c r="E76" s="23" t="s">
        <v>6</v>
      </c>
      <c r="F76" s="37"/>
      <c r="G76" s="23" t="s">
        <v>5</v>
      </c>
      <c r="H76" s="23" t="s">
        <v>6</v>
      </c>
      <c r="I76" s="23" t="s">
        <v>5</v>
      </c>
      <c r="J76" s="23" t="s">
        <v>6</v>
      </c>
      <c r="K76" s="23" t="s">
        <v>5</v>
      </c>
      <c r="L76" s="23" t="s">
        <v>6</v>
      </c>
      <c r="M76" s="81" t="s">
        <v>5</v>
      </c>
      <c r="N76" s="31"/>
      <c r="O76" s="32"/>
      <c r="P76" s="23" t="s">
        <v>6</v>
      </c>
      <c r="Q76" s="22"/>
      <c r="R76" s="24">
        <f>D74</f>
        <v>3807</v>
      </c>
      <c r="S76" s="77"/>
      <c r="T76">
        <v>10</v>
      </c>
    </row>
    <row r="77" spans="1:22" ht="14.1" customHeight="1" thickBot="1">
      <c r="A77" s="10">
        <f>IF(Q77&lt;&gt;0,+RANK(Q77,Q$5:Q$113,0),0)</f>
        <v>27</v>
      </c>
      <c r="B77" s="104" t="s">
        <v>75</v>
      </c>
      <c r="C77" s="70"/>
      <c r="D77" s="99">
        <v>10.220000000000001</v>
      </c>
      <c r="E77" s="52">
        <f>IF(AND(D77&gt;0,D77&lt;12.7),INT(46.0849*(13-D77)^1.81),0)</f>
        <v>293</v>
      </c>
      <c r="F77" s="52"/>
      <c r="G77" s="51"/>
      <c r="H77" s="52">
        <f>IF(G77&lt;&gt;0,INT(1.84523*((G77*100)-75)^1.348),0)</f>
        <v>0</v>
      </c>
      <c r="I77" s="51">
        <v>3.45</v>
      </c>
      <c r="J77" s="52">
        <f>IF(I77&lt;&gt;0,INT(0.188807*((I77*100)-210)^1.41),0)</f>
        <v>190</v>
      </c>
      <c r="K77" s="51">
        <v>25.9</v>
      </c>
      <c r="L77" s="52">
        <f>IF(AND(K77&gt;8.15,K77&lt;&gt;"N"),INT(7.86*(K77-8)^1.1),0)</f>
        <v>187</v>
      </c>
      <c r="M77" s="53">
        <v>2</v>
      </c>
      <c r="N77" s="54" t="s">
        <v>13</v>
      </c>
      <c r="O77" s="55">
        <v>22.24</v>
      </c>
      <c r="P77" s="52">
        <f>IF(AND(60*M77+O77&lt;182.6,M77&gt;0),INT(0.19889*(185-(60*M77+O77))^1.88),0)</f>
        <v>231</v>
      </c>
      <c r="Q77" s="19">
        <f>SUM(E77,H77,J77,L77,P77,)</f>
        <v>901</v>
      </c>
      <c r="R77" s="24">
        <f>D74</f>
        <v>3807</v>
      </c>
      <c r="S77" s="77">
        <f>B74</f>
        <v>0</v>
      </c>
      <c r="T77" s="58">
        <v>10</v>
      </c>
      <c r="U77" s="58">
        <v>46</v>
      </c>
    </row>
    <row r="78" spans="1:22" ht="14.1" customHeight="1" thickBot="1">
      <c r="A78" s="10">
        <f>IF(Q78&lt;&gt;0,+RANK(Q78,Q$5:Q$113,0),0)</f>
        <v>1</v>
      </c>
      <c r="B78" s="105" t="s">
        <v>76</v>
      </c>
      <c r="C78" s="70"/>
      <c r="D78" s="99">
        <v>9.14</v>
      </c>
      <c r="E78" s="52">
        <f t="shared" ref="E78:E81" si="9">IF(AND(D78&gt;0,D78&lt;12.7),INT(46.0849*(13-D78)^1.81),0)</f>
        <v>531</v>
      </c>
      <c r="F78" s="52"/>
      <c r="G78" s="51">
        <v>1.45</v>
      </c>
      <c r="H78" s="52">
        <f>IF(G78&lt;&gt;0,INT(1.84523*((G78*100)-75)^1.348),0)</f>
        <v>566</v>
      </c>
      <c r="I78" s="51"/>
      <c r="J78" s="52">
        <f>IF(I78&lt;&gt;0,INT(0.188807*((I78*100)-210)^1.41),0)</f>
        <v>0</v>
      </c>
      <c r="K78" s="51">
        <v>29.35</v>
      </c>
      <c r="L78" s="52">
        <f>IF(AND(K78&gt;8.15,K78&lt;&gt;"N"),INT(7.86*(K78-8)^1.1),0)</f>
        <v>227</v>
      </c>
      <c r="M78" s="53">
        <v>2</v>
      </c>
      <c r="N78" s="54" t="s">
        <v>13</v>
      </c>
      <c r="O78" s="55">
        <v>2.46</v>
      </c>
      <c r="P78" s="52">
        <f>IF(AND(60*M78+O78&lt;182.6,M78&gt;0),INT(0.19889*(185-(60*M78+O78))^1.88),0)</f>
        <v>473</v>
      </c>
      <c r="Q78" s="19">
        <f>SUM(E78,H78,J78,L78,P78,)</f>
        <v>1797</v>
      </c>
      <c r="R78" s="24">
        <f>D74</f>
        <v>3807</v>
      </c>
      <c r="S78" s="77">
        <f>B74</f>
        <v>0</v>
      </c>
      <c r="T78" s="58">
        <v>10</v>
      </c>
      <c r="U78" s="58">
        <v>47</v>
      </c>
    </row>
    <row r="79" spans="1:22" ht="14.1" customHeight="1" thickBot="1">
      <c r="A79" s="10">
        <f>IF(Q79&lt;&gt;0,+RANK(Q79,Q$5:Q$113,0),0)</f>
        <v>40</v>
      </c>
      <c r="B79" s="105" t="s">
        <v>77</v>
      </c>
      <c r="C79" s="70"/>
      <c r="D79" s="99">
        <v>10.39</v>
      </c>
      <c r="E79" s="52">
        <f t="shared" si="9"/>
        <v>261</v>
      </c>
      <c r="F79" s="52"/>
      <c r="G79" s="51">
        <v>1.05</v>
      </c>
      <c r="H79" s="52">
        <f>IF(G79&lt;&gt;0,INT(1.84523*((G79*100)-75)^1.348),0)</f>
        <v>180</v>
      </c>
      <c r="I79" s="51"/>
      <c r="J79" s="52">
        <f>IF(I79&lt;&gt;0,INT(0.188807*((I79*100)-210)^1.41),0)</f>
        <v>0</v>
      </c>
      <c r="K79" s="51">
        <v>18.78</v>
      </c>
      <c r="L79" s="52">
        <f>IF(AND(K79&gt;8.15,K79&lt;&gt;"N"),INT(7.86*(K79-8)^1.1),0)</f>
        <v>107</v>
      </c>
      <c r="M79" s="53">
        <v>2</v>
      </c>
      <c r="N79" s="54" t="s">
        <v>13</v>
      </c>
      <c r="O79" s="55">
        <v>32.31</v>
      </c>
      <c r="P79" s="52">
        <f>IF(AND(60*M79+O79&lt;182.6,M79&gt;0),INT(0.19889*(185-(60*M79+O79))^1.88),0)</f>
        <v>139</v>
      </c>
      <c r="Q79" s="19">
        <f>SUM(E79,H79,J79,L79,P79,)</f>
        <v>687</v>
      </c>
      <c r="R79" s="24">
        <f>D74</f>
        <v>3807</v>
      </c>
      <c r="S79" s="77">
        <f>B74</f>
        <v>0</v>
      </c>
      <c r="T79" s="58">
        <v>10</v>
      </c>
      <c r="U79" s="58">
        <v>48</v>
      </c>
    </row>
    <row r="80" spans="1:22" ht="14.1" customHeight="1">
      <c r="A80" s="10">
        <f>IF(Q80&lt;&gt;0,+RANK(Q80,Q$5:Q$113,0),0)</f>
        <v>56</v>
      </c>
      <c r="B80" s="105" t="s">
        <v>78</v>
      </c>
      <c r="C80" s="70"/>
      <c r="D80" s="99">
        <v>11.89</v>
      </c>
      <c r="E80" s="52">
        <f t="shared" si="9"/>
        <v>55</v>
      </c>
      <c r="F80" s="52"/>
      <c r="G80" s="51"/>
      <c r="H80" s="52">
        <f>IF(G80&lt;&gt;0,INT(1.84523*((G80*100)-75)^1.348),0)</f>
        <v>0</v>
      </c>
      <c r="I80" s="51">
        <v>2.66</v>
      </c>
      <c r="J80" s="52">
        <f>IF(I80&lt;&gt;0,INT(0.188807*((I80*100)-210)^1.41),0)</f>
        <v>55</v>
      </c>
      <c r="K80" s="51">
        <v>31.4</v>
      </c>
      <c r="L80" s="52">
        <f>IF(AND(K80&gt;8.15,K80&lt;&gt;"N"),INT(7.86*(K80-8)^1.1),0)</f>
        <v>252</v>
      </c>
      <c r="M80" s="53">
        <v>2</v>
      </c>
      <c r="N80" s="54" t="s">
        <v>13</v>
      </c>
      <c r="O80" s="55">
        <v>44.05</v>
      </c>
      <c r="P80" s="52">
        <f>IF(AND(60*M80+O80&lt;182.6,M80&gt;0),INT(0.19889*(185-(60*M80+O80))^1.88),0)</f>
        <v>60</v>
      </c>
      <c r="Q80" s="19">
        <f>SUM(E80,H80,J80,L80,P80,)</f>
        <v>422</v>
      </c>
      <c r="R80" s="24">
        <f>D74</f>
        <v>3807</v>
      </c>
      <c r="S80" s="77">
        <f>B74</f>
        <v>0</v>
      </c>
      <c r="T80" s="58">
        <v>10</v>
      </c>
      <c r="U80" s="58">
        <v>49</v>
      </c>
    </row>
    <row r="81" spans="1:22" ht="14.1" customHeight="1" thickBot="1">
      <c r="A81" s="11">
        <f>IF(Q81&lt;&gt;0,+RANK(Q81,Q$5:Q$113,0),0)</f>
        <v>0</v>
      </c>
      <c r="B81" s="18"/>
      <c r="C81" s="71"/>
      <c r="D81" s="100"/>
      <c r="E81" s="62">
        <f t="shared" si="9"/>
        <v>0</v>
      </c>
      <c r="F81" s="62"/>
      <c r="G81" s="61"/>
      <c r="H81" s="62">
        <f>IF(G81&lt;&gt;0,INT(1.84523*((G81*100)-75)^1.348),0)</f>
        <v>0</v>
      </c>
      <c r="I81" s="61"/>
      <c r="J81" s="62">
        <f>IF(I81&lt;&gt;0,INT(0.188807*((I81*100)-210)^1.41),0)</f>
        <v>0</v>
      </c>
      <c r="K81" s="61"/>
      <c r="L81" s="62">
        <f>IF(AND(K81&gt;8.15,K81&lt;&gt;"N"),INT(7.86*(K81-8)^1.1),0)</f>
        <v>0</v>
      </c>
      <c r="M81" s="63"/>
      <c r="N81" s="64" t="s">
        <v>13</v>
      </c>
      <c r="O81" s="65"/>
      <c r="P81" s="62">
        <f>IF(AND(60*M81+O81&lt;182.6,M81&gt;0),INT(0.19889*(185-(60*M81+O81))^1.88),0)</f>
        <v>0</v>
      </c>
      <c r="Q81" s="20">
        <f>SUM(E81,H81,J81,L81,P81,)</f>
        <v>0</v>
      </c>
      <c r="R81" s="24">
        <f>D74</f>
        <v>3807</v>
      </c>
      <c r="S81" s="77">
        <f>B74</f>
        <v>0</v>
      </c>
      <c r="T81" s="58">
        <v>10</v>
      </c>
      <c r="U81" s="58">
        <v>50</v>
      </c>
    </row>
    <row r="82" spans="1:22" ht="14.1" customHeight="1" thickBot="1">
      <c r="A82" s="15" t="s">
        <v>16</v>
      </c>
      <c r="B82" s="16"/>
      <c r="C82" s="9"/>
      <c r="D82" s="89">
        <f>LARGE(Q85:Q89,1)+LARGE(Q85:Q89,2)+LARGE(Q85:Q89,3)+LARGE(Q85:Q89,4)</f>
        <v>3990</v>
      </c>
      <c r="E82" s="90"/>
      <c r="F82" s="41"/>
      <c r="G82" s="5" t="s">
        <v>12</v>
      </c>
      <c r="H82" s="4"/>
      <c r="I82" s="4"/>
      <c r="J82" s="4"/>
      <c r="K82" s="4"/>
      <c r="L82" s="4"/>
      <c r="M82" s="4"/>
      <c r="N82" s="4"/>
      <c r="O82" s="6"/>
      <c r="P82" s="4"/>
      <c r="Q82" s="91">
        <v>0</v>
      </c>
      <c r="R82" s="24">
        <f>D82</f>
        <v>3990</v>
      </c>
      <c r="S82" s="77"/>
      <c r="T82">
        <v>11</v>
      </c>
      <c r="V82" s="24">
        <f>R82</f>
        <v>3990</v>
      </c>
    </row>
    <row r="83" spans="1:22" ht="14.1" customHeight="1">
      <c r="A83" s="79" t="s">
        <v>11</v>
      </c>
      <c r="B83" s="39" t="s">
        <v>15</v>
      </c>
      <c r="C83" s="92" t="s">
        <v>0</v>
      </c>
      <c r="D83" s="25" t="s">
        <v>1</v>
      </c>
      <c r="E83" s="26"/>
      <c r="F83" s="36" t="s">
        <v>8</v>
      </c>
      <c r="G83" s="25"/>
      <c r="H83" s="26"/>
      <c r="I83" s="25" t="s">
        <v>2</v>
      </c>
      <c r="J83" s="26"/>
      <c r="K83" s="25" t="s">
        <v>3</v>
      </c>
      <c r="L83" s="26"/>
      <c r="M83" s="80" t="s">
        <v>14</v>
      </c>
      <c r="N83" s="27"/>
      <c r="O83" s="27"/>
      <c r="P83" s="26"/>
      <c r="Q83" s="21" t="s">
        <v>7</v>
      </c>
      <c r="R83" s="24">
        <f>D82</f>
        <v>3990</v>
      </c>
      <c r="S83" s="77"/>
      <c r="T83">
        <v>11</v>
      </c>
    </row>
    <row r="84" spans="1:22" ht="14.1" customHeight="1">
      <c r="A84" s="33"/>
      <c r="B84" s="107" t="s">
        <v>85</v>
      </c>
      <c r="C84" s="29"/>
      <c r="D84" s="23" t="s">
        <v>5</v>
      </c>
      <c r="E84" s="23" t="s">
        <v>6</v>
      </c>
      <c r="F84" s="37"/>
      <c r="G84" s="23" t="s">
        <v>5</v>
      </c>
      <c r="H84" s="23" t="s">
        <v>6</v>
      </c>
      <c r="I84" s="23" t="s">
        <v>5</v>
      </c>
      <c r="J84" s="23" t="s">
        <v>6</v>
      </c>
      <c r="K84" s="23" t="s">
        <v>5</v>
      </c>
      <c r="L84" s="23" t="s">
        <v>6</v>
      </c>
      <c r="M84" s="81" t="s">
        <v>5</v>
      </c>
      <c r="N84" s="31"/>
      <c r="O84" s="32"/>
      <c r="P84" s="23" t="s">
        <v>6</v>
      </c>
      <c r="Q84" s="22"/>
      <c r="R84" s="24">
        <f>D82</f>
        <v>3990</v>
      </c>
      <c r="S84" s="77"/>
      <c r="T84">
        <v>11</v>
      </c>
    </row>
    <row r="85" spans="1:22" ht="14.1" customHeight="1" thickBot="1">
      <c r="A85" s="10">
        <f>IF(Q85&lt;&gt;0,+RANK(Q85,Q$5:Q$113,0),0)</f>
        <v>6</v>
      </c>
      <c r="B85" s="104" t="s">
        <v>80</v>
      </c>
      <c r="C85" s="70"/>
      <c r="D85" s="99">
        <v>9.5299999999999994</v>
      </c>
      <c r="E85" s="52">
        <f>IF(AND(D85&gt;0,D85&lt;12.7),INT(46.0849*(13-D85)^1.81),0)</f>
        <v>438</v>
      </c>
      <c r="F85" s="52"/>
      <c r="G85" s="51">
        <v>1.21</v>
      </c>
      <c r="H85" s="52">
        <f>IF(G85&lt;&gt;0,INT(1.84523*((G85*100)-75)^1.348),0)</f>
        <v>321</v>
      </c>
      <c r="I85" s="51"/>
      <c r="J85" s="52">
        <f>IF(I85&lt;&gt;0,INT(0.188807*((I85*100)-210)^1.41),0)</f>
        <v>0</v>
      </c>
      <c r="K85" s="51">
        <v>36.36</v>
      </c>
      <c r="L85" s="52">
        <f>IF(AND(K85&gt;8.15,K85&lt;&gt;"N"),INT(7.86*(K85-8)^1.1),0)</f>
        <v>311</v>
      </c>
      <c r="M85" s="53">
        <v>2</v>
      </c>
      <c r="N85" s="54" t="s">
        <v>13</v>
      </c>
      <c r="O85" s="55">
        <v>5.94</v>
      </c>
      <c r="P85" s="52">
        <f>IF(AND(60*M85+O85&lt;182.6,M85&gt;0),INT(0.19889*(185-(60*M85+O85))^1.88),0)</f>
        <v>425</v>
      </c>
      <c r="Q85" s="19">
        <f>SUM(E85,H85,J85,L85,P85,)</f>
        <v>1495</v>
      </c>
      <c r="R85" s="24">
        <f>D82</f>
        <v>3990</v>
      </c>
      <c r="S85" s="77">
        <f>B82</f>
        <v>0</v>
      </c>
      <c r="T85" s="58">
        <v>11</v>
      </c>
      <c r="U85" s="58">
        <v>51</v>
      </c>
    </row>
    <row r="86" spans="1:22" ht="14.1" customHeight="1" thickBot="1">
      <c r="A86" s="10">
        <f>IF(Q86&lt;&gt;0,+RANK(Q86,Q$5:Q$113,0),0)</f>
        <v>49</v>
      </c>
      <c r="B86" s="105" t="s">
        <v>81</v>
      </c>
      <c r="C86" s="70"/>
      <c r="D86" s="99">
        <v>10.64</v>
      </c>
      <c r="E86" s="52">
        <f t="shared" ref="E86:E89" si="10">IF(AND(D86&gt;0,D86&lt;12.7),INT(46.0849*(13-D86)^1.81),0)</f>
        <v>218</v>
      </c>
      <c r="F86" s="52"/>
      <c r="G86" s="51">
        <v>0</v>
      </c>
      <c r="H86" s="52">
        <f>IF(G86&lt;&gt;0,INT(1.84523*((G86*100)-75)^1.348),0)</f>
        <v>0</v>
      </c>
      <c r="I86" s="51"/>
      <c r="J86" s="52">
        <f>IF(I86&lt;&gt;0,INT(0.188807*((I86*100)-210)^1.41),0)</f>
        <v>0</v>
      </c>
      <c r="K86" s="51">
        <v>23</v>
      </c>
      <c r="L86" s="52">
        <f>IF(AND(K86&gt;8.15,K86&lt;&gt;"N"),INT(7.86*(K86-8)^1.1),0)</f>
        <v>154</v>
      </c>
      <c r="M86" s="53">
        <v>2</v>
      </c>
      <c r="N86" s="54" t="s">
        <v>13</v>
      </c>
      <c r="O86" s="55">
        <v>28.22</v>
      </c>
      <c r="P86" s="52">
        <f>IF(AND(60*M86+O86&lt;182.6,M86&gt;0),INT(0.19889*(185-(60*M86+O86))^1.88),0)</f>
        <v>174</v>
      </c>
      <c r="Q86" s="19">
        <f>SUM(E86,H86,J86,L86,P86,)</f>
        <v>546</v>
      </c>
      <c r="R86" s="24">
        <f>D82</f>
        <v>3990</v>
      </c>
      <c r="S86" s="77">
        <f>B82</f>
        <v>0</v>
      </c>
      <c r="T86" s="58">
        <v>11</v>
      </c>
      <c r="U86" s="58">
        <v>52</v>
      </c>
    </row>
    <row r="87" spans="1:22" ht="14.1" customHeight="1" thickBot="1">
      <c r="A87" s="10">
        <f>IF(Q87&lt;&gt;0,+RANK(Q87,Q$5:Q$113,0),0)</f>
        <v>34</v>
      </c>
      <c r="B87" s="109" t="s">
        <v>82</v>
      </c>
      <c r="C87" s="70"/>
      <c r="D87" s="99">
        <v>9.84</v>
      </c>
      <c r="E87" s="52">
        <f t="shared" si="10"/>
        <v>369</v>
      </c>
      <c r="F87" s="52"/>
      <c r="G87" s="51"/>
      <c r="H87" s="52">
        <f>IF(G87&lt;&gt;0,INT(1.84523*((G87*100)-75)^1.348),0)</f>
        <v>0</v>
      </c>
      <c r="I87" s="51">
        <v>2.9</v>
      </c>
      <c r="J87" s="52">
        <f>IF(I87&lt;&gt;0,INT(0.188807*((I87*100)-210)^1.41),0)</f>
        <v>91</v>
      </c>
      <c r="K87" s="51">
        <v>20.65</v>
      </c>
      <c r="L87" s="52">
        <f>IF(AND(K87&gt;8.15,K87&lt;&gt;"N"),INT(7.86*(K87-8)^1.1),0)</f>
        <v>128</v>
      </c>
      <c r="M87" s="53">
        <v>2</v>
      </c>
      <c r="N87" s="54" t="s">
        <v>13</v>
      </c>
      <c r="O87" s="55">
        <v>23.38</v>
      </c>
      <c r="P87" s="52">
        <f>IF(AND(60*M87+O87&lt;182.6,M87&gt;0),INT(0.19889*(185-(60*M87+O87))^1.88),0)</f>
        <v>220</v>
      </c>
      <c r="Q87" s="19">
        <f>SUM(E87,H87,J87,L87,P87,)</f>
        <v>808</v>
      </c>
      <c r="R87" s="24">
        <f>D82</f>
        <v>3990</v>
      </c>
      <c r="S87" s="77">
        <f>B82</f>
        <v>0</v>
      </c>
      <c r="T87" s="58">
        <v>11</v>
      </c>
      <c r="U87" s="58">
        <v>53</v>
      </c>
    </row>
    <row r="88" spans="1:22" ht="14.1" customHeight="1" thickBot="1">
      <c r="A88" s="10">
        <f>IF(Q88&lt;&gt;0,+RANK(Q88,Q$5:Q$113,0),0)</f>
        <v>35</v>
      </c>
      <c r="B88" s="105" t="s">
        <v>83</v>
      </c>
      <c r="C88" s="70"/>
      <c r="D88" s="99">
        <v>10.55</v>
      </c>
      <c r="E88" s="52">
        <f t="shared" si="10"/>
        <v>233</v>
      </c>
      <c r="F88" s="52"/>
      <c r="G88" s="51"/>
      <c r="H88" s="52">
        <f>IF(G88&lt;&gt;0,INT(1.84523*((G88*100)-75)^1.348),0)</f>
        <v>0</v>
      </c>
      <c r="I88" s="51">
        <v>2.98</v>
      </c>
      <c r="J88" s="52">
        <f>IF(I88&lt;&gt;0,INT(0.188807*((I88*100)-210)^1.41),0)</f>
        <v>104</v>
      </c>
      <c r="K88" s="51">
        <v>27.67</v>
      </c>
      <c r="L88" s="52">
        <f>IF(AND(K88&gt;8.15,K88&lt;&gt;"N"),INT(7.86*(K88-8)^1.1),0)</f>
        <v>208</v>
      </c>
      <c r="M88" s="53">
        <v>2</v>
      </c>
      <c r="N88" s="54" t="s">
        <v>13</v>
      </c>
      <c r="O88" s="55">
        <v>22.11</v>
      </c>
      <c r="P88" s="52">
        <f>IF(AND(60*M88+O88&lt;182.6,M88&gt;0),INT(0.19889*(185-(60*M88+O88))^1.88),0)</f>
        <v>233</v>
      </c>
      <c r="Q88" s="19">
        <f>SUM(E88,H88,J88,L88,P88,)</f>
        <v>778</v>
      </c>
      <c r="R88" s="24">
        <f>D82</f>
        <v>3990</v>
      </c>
      <c r="S88" s="77">
        <f>B82</f>
        <v>0</v>
      </c>
      <c r="T88" s="58">
        <v>11</v>
      </c>
      <c r="U88" s="58">
        <v>54</v>
      </c>
    </row>
    <row r="89" spans="1:22" ht="14.1" customHeight="1" thickBot="1">
      <c r="A89" s="11">
        <f>IF(Q89&lt;&gt;0,+RANK(Q89,Q$5:Q$113,0),0)</f>
        <v>26</v>
      </c>
      <c r="B89" s="106" t="s">
        <v>84</v>
      </c>
      <c r="C89" s="71"/>
      <c r="D89" s="100">
        <v>10.84</v>
      </c>
      <c r="E89" s="62">
        <f t="shared" si="10"/>
        <v>185</v>
      </c>
      <c r="F89" s="62"/>
      <c r="G89" s="61"/>
      <c r="H89" s="62">
        <f>IF(G89&lt;&gt;0,INT(1.84523*((G89*100)-75)^1.348),0)</f>
        <v>0</v>
      </c>
      <c r="I89" s="61">
        <v>3.23</v>
      </c>
      <c r="J89" s="62">
        <f>IF(I89&lt;&gt;0,INT(0.188807*((I89*100)-210)^1.41),0)</f>
        <v>148</v>
      </c>
      <c r="K89" s="61">
        <v>20.36</v>
      </c>
      <c r="L89" s="62">
        <f>IF(AND(K89&gt;8.15,K89&lt;&gt;"N"),INT(7.86*(K89-8)^1.1),0)</f>
        <v>124</v>
      </c>
      <c r="M89" s="63">
        <v>2</v>
      </c>
      <c r="N89" s="64" t="s">
        <v>13</v>
      </c>
      <c r="O89" s="65">
        <v>3.93</v>
      </c>
      <c r="P89" s="62">
        <f>IF(AND(60*M89+O89&lt;182.6,M89&gt;0),INT(0.19889*(185-(60*M89+O89))^1.88),0)</f>
        <v>452</v>
      </c>
      <c r="Q89" s="20">
        <f>SUM(E89,H89,J89,L89,P89,)</f>
        <v>909</v>
      </c>
      <c r="R89" s="24">
        <f>D82</f>
        <v>3990</v>
      </c>
      <c r="S89" s="77">
        <f>B82</f>
        <v>0</v>
      </c>
      <c r="T89" s="58">
        <v>11</v>
      </c>
      <c r="U89" s="58">
        <v>55</v>
      </c>
    </row>
    <row r="90" spans="1:22" ht="14.1" customHeight="1" thickBot="1">
      <c r="A90" s="15" t="s">
        <v>16</v>
      </c>
      <c r="B90" s="16"/>
      <c r="C90" s="9"/>
      <c r="D90" s="89">
        <f>LARGE(Q93:Q97,1)+LARGE(Q93:Q97,2)+LARGE(Q93:Q97,3)+LARGE(Q93:Q97,4)</f>
        <v>6125</v>
      </c>
      <c r="E90" s="90"/>
      <c r="F90" s="41"/>
      <c r="G90" s="5" t="s">
        <v>12</v>
      </c>
      <c r="H90" s="4"/>
      <c r="I90" s="4"/>
      <c r="J90" s="4"/>
      <c r="K90" s="4"/>
      <c r="L90" s="4"/>
      <c r="M90" s="4"/>
      <c r="N90" s="4"/>
      <c r="O90" s="6"/>
      <c r="P90" s="4"/>
      <c r="Q90" s="91">
        <v>0</v>
      </c>
      <c r="R90" s="24">
        <f>D90</f>
        <v>6125</v>
      </c>
      <c r="S90" s="77"/>
      <c r="T90">
        <v>12</v>
      </c>
      <c r="V90" s="24">
        <f>R90</f>
        <v>6125</v>
      </c>
    </row>
    <row r="91" spans="1:22" ht="14.1" customHeight="1">
      <c r="A91" s="79" t="s">
        <v>11</v>
      </c>
      <c r="B91" s="39" t="s">
        <v>15</v>
      </c>
      <c r="C91" s="92" t="s">
        <v>0</v>
      </c>
      <c r="D91" s="25" t="s">
        <v>1</v>
      </c>
      <c r="E91" s="26"/>
      <c r="F91" s="36" t="s">
        <v>8</v>
      </c>
      <c r="G91" s="25"/>
      <c r="H91" s="26"/>
      <c r="I91" s="25" t="s">
        <v>2</v>
      </c>
      <c r="J91" s="26"/>
      <c r="K91" s="25" t="s">
        <v>3</v>
      </c>
      <c r="L91" s="26"/>
      <c r="M91" s="80" t="s">
        <v>14</v>
      </c>
      <c r="N91" s="27"/>
      <c r="O91" s="27"/>
      <c r="P91" s="26"/>
      <c r="Q91" s="21" t="s">
        <v>7</v>
      </c>
      <c r="R91" s="24">
        <f>D90</f>
        <v>6125</v>
      </c>
      <c r="S91" s="77"/>
      <c r="T91">
        <v>12</v>
      </c>
    </row>
    <row r="92" spans="1:22" ht="14.1" customHeight="1">
      <c r="A92" s="33"/>
      <c r="B92" s="108" t="s">
        <v>91</v>
      </c>
      <c r="C92" s="29"/>
      <c r="D92" s="23" t="s">
        <v>5</v>
      </c>
      <c r="E92" s="23" t="s">
        <v>6</v>
      </c>
      <c r="F92" s="37"/>
      <c r="G92" s="23" t="s">
        <v>5</v>
      </c>
      <c r="H92" s="23" t="s">
        <v>6</v>
      </c>
      <c r="I92" s="23" t="s">
        <v>5</v>
      </c>
      <c r="J92" s="23" t="s">
        <v>6</v>
      </c>
      <c r="K92" s="23" t="s">
        <v>5</v>
      </c>
      <c r="L92" s="23" t="s">
        <v>6</v>
      </c>
      <c r="M92" s="81" t="s">
        <v>5</v>
      </c>
      <c r="N92" s="31"/>
      <c r="O92" s="32"/>
      <c r="P92" s="23" t="s">
        <v>6</v>
      </c>
      <c r="Q92" s="22"/>
      <c r="R92" s="24">
        <f>D90</f>
        <v>6125</v>
      </c>
      <c r="S92" s="77"/>
      <c r="T92">
        <v>12</v>
      </c>
    </row>
    <row r="93" spans="1:22" ht="14.1" customHeight="1" thickBot="1">
      <c r="A93" s="10">
        <f>IF(Q93&lt;&gt;0,+RANK(Q93,Q$5:Q$113,0),0)</f>
        <v>5</v>
      </c>
      <c r="B93" s="104" t="s">
        <v>86</v>
      </c>
      <c r="C93" s="70"/>
      <c r="D93" s="99">
        <v>9.16</v>
      </c>
      <c r="E93" s="52">
        <f>IF(AND(D93&gt;0,D93&lt;12.7),INT(46.0849*(13-D93)^1.81),0)</f>
        <v>526</v>
      </c>
      <c r="F93" s="52"/>
      <c r="G93" s="51"/>
      <c r="H93" s="52">
        <f>IF(G93&lt;&gt;0,INT(1.84523*((G93*100)-75)^1.348),0)</f>
        <v>0</v>
      </c>
      <c r="I93" s="51">
        <v>4.29</v>
      </c>
      <c r="J93" s="52">
        <f>IF(I93&lt;&gt;0,INT(0.188807*((I93*100)-210)^1.41),0)</f>
        <v>376</v>
      </c>
      <c r="K93" s="51">
        <v>22.72</v>
      </c>
      <c r="L93" s="52">
        <f>IF(AND(K93&gt;8.15,K93&lt;&gt;"N"),INT(7.86*(K93-8)^1.1),0)</f>
        <v>151</v>
      </c>
      <c r="M93" s="53">
        <v>1</v>
      </c>
      <c r="N93" s="54" t="s">
        <v>13</v>
      </c>
      <c r="O93" s="55">
        <v>53.36</v>
      </c>
      <c r="P93" s="52">
        <f>IF(AND(60*M93+O93&lt;182.6,M93&gt;0),INT(0.19889*(185-(60*M93+O93))^1.88),0)</f>
        <v>611</v>
      </c>
      <c r="Q93" s="19">
        <f>SUM(E93,H93,J93,L93,P93,)</f>
        <v>1664</v>
      </c>
      <c r="R93" s="24">
        <f>D90</f>
        <v>6125</v>
      </c>
      <c r="S93" s="77">
        <f>B90</f>
        <v>0</v>
      </c>
      <c r="T93" s="58">
        <v>12</v>
      </c>
      <c r="U93" s="58">
        <v>56</v>
      </c>
    </row>
    <row r="94" spans="1:22" ht="14.1" customHeight="1" thickBot="1">
      <c r="A94" s="10">
        <f>IF(Q94&lt;&gt;0,+RANK(Q94,Q$5:Q$113,0),0)</f>
        <v>2</v>
      </c>
      <c r="B94" s="105" t="s">
        <v>87</v>
      </c>
      <c r="C94" s="70"/>
      <c r="D94" s="99">
        <v>8.69</v>
      </c>
      <c r="E94" s="52">
        <f t="shared" ref="E94:E97" si="11">IF(AND(D94&gt;0,D94&lt;12.7),INT(46.0849*(13-D94)^1.81),0)</f>
        <v>648</v>
      </c>
      <c r="F94" s="52"/>
      <c r="G94" s="51"/>
      <c r="H94" s="52">
        <f>IF(G94&lt;&gt;0,INT(1.84523*((G94*100)-75)^1.348),0)</f>
        <v>0</v>
      </c>
      <c r="I94" s="51">
        <v>4.3</v>
      </c>
      <c r="J94" s="52">
        <f>IF(I94&lt;&gt;0,INT(0.188807*((I94*100)-210)^1.41),0)</f>
        <v>379</v>
      </c>
      <c r="K94" s="51">
        <v>33.75</v>
      </c>
      <c r="L94" s="52">
        <f>IF(AND(K94&gt;8.15,K94&lt;&gt;"N"),INT(7.86*(K94-8)^1.1),0)</f>
        <v>280</v>
      </c>
      <c r="M94" s="53">
        <v>2</v>
      </c>
      <c r="N94" s="54" t="s">
        <v>13</v>
      </c>
      <c r="O94" s="55">
        <v>5.99</v>
      </c>
      <c r="P94" s="52">
        <f>IF(AND(60*M94+O94&lt;182.6,M94&gt;0),INT(0.19889*(185-(60*M94+O94))^1.88),0)</f>
        <v>424</v>
      </c>
      <c r="Q94" s="19">
        <f>SUM(E94,H94,J94,L94,P94,)</f>
        <v>1731</v>
      </c>
      <c r="R94" s="24">
        <f>D90</f>
        <v>6125</v>
      </c>
      <c r="S94" s="77">
        <f>B90</f>
        <v>0</v>
      </c>
      <c r="T94" s="58">
        <v>12</v>
      </c>
      <c r="U94" s="58">
        <v>57</v>
      </c>
    </row>
    <row r="95" spans="1:22" ht="14.1" customHeight="1" thickBot="1">
      <c r="A95" s="10">
        <f>IF(Q95&lt;&gt;0,+RANK(Q95,Q$5:Q$113,0),0)</f>
        <v>12</v>
      </c>
      <c r="B95" s="105" t="s">
        <v>88</v>
      </c>
      <c r="C95" s="70"/>
      <c r="D95" s="99">
        <v>9.6</v>
      </c>
      <c r="E95" s="52">
        <f t="shared" si="11"/>
        <v>422</v>
      </c>
      <c r="F95" s="52"/>
      <c r="G95" s="51">
        <v>1.17</v>
      </c>
      <c r="H95" s="52">
        <f>IF(G95&lt;&gt;0,INT(1.84523*((G95*100)-75)^1.348),0)</f>
        <v>284</v>
      </c>
      <c r="I95" s="51"/>
      <c r="J95" s="52">
        <f>IF(I95&lt;&gt;0,INT(0.188807*((I95*100)-210)^1.41),0)</f>
        <v>0</v>
      </c>
      <c r="K95" s="51">
        <v>19.48</v>
      </c>
      <c r="L95" s="52">
        <f>IF(AND(K95&gt;8.15,K95&lt;&gt;"N"),INT(7.86*(K95-8)^1.1),0)</f>
        <v>115</v>
      </c>
      <c r="M95" s="53">
        <v>2</v>
      </c>
      <c r="N95" s="54" t="s">
        <v>13</v>
      </c>
      <c r="O95" s="55">
        <v>9.5399999999999991</v>
      </c>
      <c r="P95" s="52">
        <f>IF(AND(60*M95+O95&lt;182.6,M95&gt;0),INT(0.19889*(185-(60*M95+O95))^1.88),0)</f>
        <v>377</v>
      </c>
      <c r="Q95" s="19">
        <f>SUM(E95,H95,J95,L95,P95,)</f>
        <v>1198</v>
      </c>
      <c r="R95" s="24">
        <f>D90</f>
        <v>6125</v>
      </c>
      <c r="S95" s="77">
        <f>B90</f>
        <v>0</v>
      </c>
      <c r="T95" s="58">
        <v>12</v>
      </c>
      <c r="U95" s="58">
        <v>58</v>
      </c>
    </row>
    <row r="96" spans="1:22" ht="14.1" customHeight="1" thickBot="1">
      <c r="A96" s="10">
        <f>IF(Q96&lt;&gt;0,+RANK(Q96,Q$5:Q$113,0),0)</f>
        <v>9</v>
      </c>
      <c r="B96" s="105" t="s">
        <v>89</v>
      </c>
      <c r="C96" s="70"/>
      <c r="D96" s="99">
        <v>9.2899999999999991</v>
      </c>
      <c r="E96" s="52">
        <f t="shared" si="11"/>
        <v>494</v>
      </c>
      <c r="F96" s="52"/>
      <c r="G96" s="51">
        <v>1.0900000000000001</v>
      </c>
      <c r="H96" s="52">
        <f>IF(G96&lt;&gt;0,INT(1.84523*((G96*100)-75)^1.348),0)</f>
        <v>214</v>
      </c>
      <c r="I96" s="51"/>
      <c r="J96" s="52">
        <f>IF(I96&lt;&gt;0,INT(0.188807*((I96*100)-210)^1.41),0)</f>
        <v>0</v>
      </c>
      <c r="K96" s="51">
        <v>37.520000000000003</v>
      </c>
      <c r="L96" s="52">
        <f>IF(AND(K96&gt;8.15,K96&lt;&gt;"N"),INT(7.86*(K96-8)^1.1),0)</f>
        <v>325</v>
      </c>
      <c r="M96" s="53">
        <v>2</v>
      </c>
      <c r="N96" s="54" t="s">
        <v>13</v>
      </c>
      <c r="O96" s="55">
        <v>16.25</v>
      </c>
      <c r="P96" s="52">
        <f>IF(AND(60*M96+O96&lt;182.6,M96&gt;0),INT(0.19889*(185-(60*M96+O96))^1.88),0)</f>
        <v>296</v>
      </c>
      <c r="Q96" s="19">
        <f>SUM(E96,H96,J96,L96,P96,)</f>
        <v>1329</v>
      </c>
      <c r="R96" s="24">
        <f>D90</f>
        <v>6125</v>
      </c>
      <c r="S96" s="77">
        <f>B90</f>
        <v>0</v>
      </c>
      <c r="T96" s="58">
        <v>12</v>
      </c>
      <c r="U96" s="58">
        <v>59</v>
      </c>
    </row>
    <row r="97" spans="1:22" ht="14.1" customHeight="1" thickBot="1">
      <c r="A97" s="11">
        <f>IF(Q97&lt;&gt;0,+RANK(Q97,Q$5:Q$113,0),0)</f>
        <v>7</v>
      </c>
      <c r="B97" s="106" t="s">
        <v>90</v>
      </c>
      <c r="C97" s="71"/>
      <c r="D97" s="100">
        <v>9.4</v>
      </c>
      <c r="E97" s="62">
        <f t="shared" si="11"/>
        <v>468</v>
      </c>
      <c r="F97" s="62"/>
      <c r="G97" s="61"/>
      <c r="H97" s="62">
        <f>IF(G97&lt;&gt;0,INT(1.84523*((G97*100)-75)^1.348),0)</f>
        <v>0</v>
      </c>
      <c r="I97" s="61">
        <v>4</v>
      </c>
      <c r="J97" s="62">
        <f>IF(I97&lt;&gt;0,INT(0.188807*((I97*100)-210)^1.41),0)</f>
        <v>308</v>
      </c>
      <c r="K97" s="51">
        <v>31.67</v>
      </c>
      <c r="L97" s="62">
        <f>IF(AND(K97&gt;8.15,K97&lt;&gt;"N"),INT(7.86*(K97-8)^1.1),0)</f>
        <v>255</v>
      </c>
      <c r="M97" s="63">
        <v>2</v>
      </c>
      <c r="N97" s="64" t="s">
        <v>13</v>
      </c>
      <c r="O97" s="65">
        <v>10.08</v>
      </c>
      <c r="P97" s="62">
        <f>IF(AND(60*M97+O97&lt;182.6,M97&gt;0),INT(0.19889*(185-(60*M97+O97))^1.88),0)</f>
        <v>370</v>
      </c>
      <c r="Q97" s="20">
        <f>SUM(E97,H97,J97,L97,P97,)</f>
        <v>1401</v>
      </c>
      <c r="R97" s="24">
        <f>D90</f>
        <v>6125</v>
      </c>
      <c r="S97" s="77">
        <f>B90</f>
        <v>0</v>
      </c>
      <c r="T97" s="58">
        <v>12</v>
      </c>
      <c r="U97" s="58">
        <v>60</v>
      </c>
    </row>
    <row r="98" spans="1:22" ht="14.1" customHeight="1" thickBot="1">
      <c r="A98" s="15" t="s">
        <v>16</v>
      </c>
      <c r="B98" s="16"/>
      <c r="C98" s="9"/>
      <c r="D98" s="89">
        <f>LARGE(Q101:Q105,1)+LARGE(Q101:Q105,2)+LARGE(Q101:Q105,3)+LARGE(Q101:Q105,4)</f>
        <v>3412</v>
      </c>
      <c r="E98" s="90"/>
      <c r="F98" s="41"/>
      <c r="G98" s="5" t="s">
        <v>12</v>
      </c>
      <c r="H98" s="4"/>
      <c r="I98" s="4"/>
      <c r="J98" s="4"/>
      <c r="K98" s="4"/>
      <c r="L98" s="4"/>
      <c r="M98" s="4"/>
      <c r="N98" s="4"/>
      <c r="O98" s="6"/>
      <c r="P98" s="4"/>
      <c r="Q98" s="91">
        <v>0</v>
      </c>
      <c r="R98" s="24">
        <f>D98</f>
        <v>3412</v>
      </c>
      <c r="S98" s="77"/>
      <c r="T98">
        <v>13</v>
      </c>
      <c r="V98" s="24">
        <f>R98</f>
        <v>3412</v>
      </c>
    </row>
    <row r="99" spans="1:22" ht="14.1" customHeight="1">
      <c r="A99" s="79" t="s">
        <v>11</v>
      </c>
      <c r="B99" s="39" t="s">
        <v>15</v>
      </c>
      <c r="C99" s="92" t="s">
        <v>0</v>
      </c>
      <c r="D99" s="25" t="s">
        <v>1</v>
      </c>
      <c r="E99" s="26"/>
      <c r="F99" s="36" t="s">
        <v>8</v>
      </c>
      <c r="G99" s="25"/>
      <c r="H99" s="26"/>
      <c r="I99" s="25" t="s">
        <v>2</v>
      </c>
      <c r="J99" s="26"/>
      <c r="K99" s="25" t="s">
        <v>3</v>
      </c>
      <c r="L99" s="26"/>
      <c r="M99" s="80" t="s">
        <v>14</v>
      </c>
      <c r="N99" s="27"/>
      <c r="O99" s="27"/>
      <c r="P99" s="26"/>
      <c r="Q99" s="21" t="s">
        <v>7</v>
      </c>
      <c r="R99" s="24">
        <f>D98</f>
        <v>3412</v>
      </c>
      <c r="S99" s="77"/>
      <c r="T99">
        <v>13</v>
      </c>
    </row>
    <row r="100" spans="1:22" ht="14.1" customHeight="1">
      <c r="A100" s="33"/>
      <c r="B100" s="108" t="s">
        <v>97</v>
      </c>
      <c r="C100" s="29"/>
      <c r="D100" s="23" t="s">
        <v>5</v>
      </c>
      <c r="E100" s="23" t="s">
        <v>6</v>
      </c>
      <c r="F100" s="37"/>
      <c r="G100" s="23" t="s">
        <v>5</v>
      </c>
      <c r="H100" s="23" t="s">
        <v>6</v>
      </c>
      <c r="I100" s="23" t="s">
        <v>5</v>
      </c>
      <c r="J100" s="23" t="s">
        <v>6</v>
      </c>
      <c r="K100" s="23" t="s">
        <v>5</v>
      </c>
      <c r="L100" s="23" t="s">
        <v>6</v>
      </c>
      <c r="M100" s="81" t="s">
        <v>5</v>
      </c>
      <c r="N100" s="31"/>
      <c r="O100" s="32"/>
      <c r="P100" s="23" t="s">
        <v>6</v>
      </c>
      <c r="Q100" s="22"/>
      <c r="R100" s="24">
        <f>D98</f>
        <v>3412</v>
      </c>
      <c r="S100" s="77"/>
      <c r="T100">
        <v>13</v>
      </c>
    </row>
    <row r="101" spans="1:22" ht="14.1" customHeight="1" thickBot="1">
      <c r="A101" s="10">
        <f>IF(Q101&lt;&gt;0,+RANK(Q101,Q$5:Q$113,0),0)</f>
        <v>14</v>
      </c>
      <c r="B101" s="104" t="s">
        <v>92</v>
      </c>
      <c r="C101" s="70"/>
      <c r="D101" s="99">
        <v>10</v>
      </c>
      <c r="E101" s="52">
        <f>IF(AND(D101&gt;0,D101&lt;12.7),INT(46.0849*(13-D101)^1.81),0)</f>
        <v>336</v>
      </c>
      <c r="F101" s="52"/>
      <c r="G101" s="51"/>
      <c r="H101" s="52">
        <f>IF(G101&lt;&gt;0,INT(1.84523*((G101*100)-75)^1.348),0)</f>
        <v>0</v>
      </c>
      <c r="I101" s="51">
        <v>3.22</v>
      </c>
      <c r="J101" s="52">
        <f>IF(I101&lt;&gt;0,INT(0.188807*((I101*100)-210)^1.41),0)</f>
        <v>146</v>
      </c>
      <c r="K101" s="51">
        <v>38.65</v>
      </c>
      <c r="L101" s="52">
        <f>IF(AND(K101&gt;8.15,K101&lt;&gt;"N"),INT(7.86*(K101-8)^1.1),0)</f>
        <v>339</v>
      </c>
      <c r="M101" s="53">
        <v>2</v>
      </c>
      <c r="N101" s="54" t="s">
        <v>13</v>
      </c>
      <c r="O101" s="55">
        <v>14.72</v>
      </c>
      <c r="P101" s="52">
        <f>IF(AND(60*M101+O101&lt;182.6,M101&gt;0),INT(0.19889*(185-(60*M101+O101))^1.88),0)</f>
        <v>314</v>
      </c>
      <c r="Q101" s="19">
        <f>SUM(E101,H101,J101,L101,P101,)</f>
        <v>1135</v>
      </c>
      <c r="R101" s="24">
        <f>D98</f>
        <v>3412</v>
      </c>
      <c r="S101" s="77">
        <f>B98</f>
        <v>0</v>
      </c>
      <c r="T101" s="58">
        <v>13</v>
      </c>
      <c r="U101" s="58">
        <v>61</v>
      </c>
    </row>
    <row r="102" spans="1:22" ht="14.1" customHeight="1" thickBot="1">
      <c r="A102" s="10">
        <f>IF(Q102&lt;&gt;0,+RANK(Q102,Q$5:Q$113,0),0)</f>
        <v>60</v>
      </c>
      <c r="B102" s="105" t="s">
        <v>93</v>
      </c>
      <c r="C102" s="70"/>
      <c r="D102" s="99">
        <v>10.97</v>
      </c>
      <c r="E102" s="52">
        <f t="shared" ref="E102:E105" si="12">IF(AND(D102&gt;0,D102&lt;12.7),INT(46.0849*(13-D102)^1.81),0)</f>
        <v>166</v>
      </c>
      <c r="F102" s="52"/>
      <c r="G102" s="51">
        <v>0</v>
      </c>
      <c r="H102" s="52">
        <f>IF(G102&lt;&gt;0,INT(1.84523*((G102*100)-75)^1.348),0)</f>
        <v>0</v>
      </c>
      <c r="I102" s="51"/>
      <c r="J102" s="52">
        <f>IF(I102&lt;&gt;0,INT(0.188807*((I102*100)-210)^1.41),0)</f>
        <v>0</v>
      </c>
      <c r="K102" s="51">
        <v>0</v>
      </c>
      <c r="L102" s="52">
        <f>IF(AND(K102&gt;8.15,K102&lt;&gt;"N"),INT(7.86*(K102-8)^1.1),0)</f>
        <v>0</v>
      </c>
      <c r="M102" s="53">
        <v>2</v>
      </c>
      <c r="N102" s="54" t="s">
        <v>13</v>
      </c>
      <c r="O102" s="55">
        <v>30.65</v>
      </c>
      <c r="P102" s="52">
        <f>IF(AND(60*M102+O102&lt;182.6,M102&gt;0),INT(0.19889*(185-(60*M102+O102))^1.88),0)</f>
        <v>153</v>
      </c>
      <c r="Q102" s="19">
        <f>SUM(E102,H102,J102,L102,P102,)</f>
        <v>319</v>
      </c>
      <c r="R102" s="24">
        <f>D98</f>
        <v>3412</v>
      </c>
      <c r="S102" s="77">
        <f>B98</f>
        <v>0</v>
      </c>
      <c r="T102" s="58">
        <v>13</v>
      </c>
      <c r="U102" s="58">
        <v>62</v>
      </c>
    </row>
    <row r="103" spans="1:22" ht="14.1" customHeight="1" thickBot="1">
      <c r="A103" s="10">
        <f>IF(Q103&lt;&gt;0,+RANK(Q103,Q$5:Q$113,0),0)</f>
        <v>21</v>
      </c>
      <c r="B103" s="105" t="s">
        <v>94</v>
      </c>
      <c r="C103" s="70"/>
      <c r="D103" s="99">
        <v>10.31</v>
      </c>
      <c r="E103" s="52">
        <f t="shared" si="12"/>
        <v>276</v>
      </c>
      <c r="F103" s="52"/>
      <c r="G103" s="51">
        <v>1.0900000000000001</v>
      </c>
      <c r="H103" s="52">
        <f>IF(G103&lt;&gt;0,INT(1.84523*((G103*100)-75)^1.348),0)</f>
        <v>214</v>
      </c>
      <c r="I103" s="51"/>
      <c r="J103" s="52">
        <f>IF(I103&lt;&gt;0,INT(0.188807*((I103*100)-210)^1.41),0)</f>
        <v>0</v>
      </c>
      <c r="K103" s="51">
        <v>32.15</v>
      </c>
      <c r="L103" s="52">
        <f>IF(AND(K103&gt;8.15,K103&lt;&gt;"N"),INT(7.86*(K103-8)^1.1),0)</f>
        <v>260</v>
      </c>
      <c r="M103" s="53">
        <v>2</v>
      </c>
      <c r="N103" s="54" t="s">
        <v>13</v>
      </c>
      <c r="O103" s="55">
        <v>24.88</v>
      </c>
      <c r="P103" s="52">
        <f>IF(AND(60*M103+O103&lt;182.6,M103&gt;0),INT(0.19889*(185-(60*M103+O103))^1.88),0)</f>
        <v>205</v>
      </c>
      <c r="Q103" s="19">
        <f>SUM(E103,H103,J103,L103,P103,)</f>
        <v>955</v>
      </c>
      <c r="R103" s="24">
        <f>D98</f>
        <v>3412</v>
      </c>
      <c r="S103" s="77">
        <f>B98</f>
        <v>0</v>
      </c>
      <c r="T103" s="58">
        <v>13</v>
      </c>
      <c r="U103" s="58">
        <v>63</v>
      </c>
    </row>
    <row r="104" spans="1:22" ht="14.1" customHeight="1" thickBot="1">
      <c r="A104" s="10">
        <f>IF(Q104&lt;&gt;0,+RANK(Q104,Q$5:Q$113,0),0)</f>
        <v>37</v>
      </c>
      <c r="B104" s="105" t="s">
        <v>95</v>
      </c>
      <c r="C104" s="70"/>
      <c r="D104" s="99">
        <v>10.63</v>
      </c>
      <c r="E104" s="52">
        <f t="shared" si="12"/>
        <v>219</v>
      </c>
      <c r="F104" s="52"/>
      <c r="G104" s="51"/>
      <c r="H104" s="52">
        <f>IF(G104&lt;&gt;0,INT(1.84523*((G104*100)-75)^1.348),0)</f>
        <v>0</v>
      </c>
      <c r="I104" s="51">
        <v>2.96</v>
      </c>
      <c r="J104" s="52">
        <f>IF(I104&lt;&gt;0,INT(0.188807*((I104*100)-210)^1.41),0)</f>
        <v>100</v>
      </c>
      <c r="K104" s="51">
        <v>35.72</v>
      </c>
      <c r="L104" s="52">
        <f>IF(AND(K104&gt;8.15,K104&lt;&gt;"N"),INT(7.86*(K104-8)^1.1),0)</f>
        <v>303</v>
      </c>
      <c r="M104" s="53">
        <v>2</v>
      </c>
      <c r="N104" s="54" t="s">
        <v>13</v>
      </c>
      <c r="O104" s="55">
        <v>33.020000000000003</v>
      </c>
      <c r="P104" s="52">
        <f>IF(AND(60*M104+O104&lt;182.6,M104&gt;0),INT(0.19889*(185-(60*M104+O104))^1.88),0)</f>
        <v>134</v>
      </c>
      <c r="Q104" s="19">
        <f>SUM(E104,H104,J104,L104,P104,)</f>
        <v>756</v>
      </c>
      <c r="R104" s="24">
        <f>D98</f>
        <v>3412</v>
      </c>
      <c r="S104" s="77">
        <f>B98</f>
        <v>0</v>
      </c>
      <c r="T104" s="58">
        <v>13</v>
      </c>
      <c r="U104" s="58">
        <v>64</v>
      </c>
    </row>
    <row r="105" spans="1:22" ht="14.1" customHeight="1" thickBot="1">
      <c r="A105" s="11">
        <f>IF(Q105&lt;&gt;0,+RANK(Q105,Q$5:Q$113,0),0)</f>
        <v>48</v>
      </c>
      <c r="B105" s="106" t="s">
        <v>96</v>
      </c>
      <c r="C105" s="71"/>
      <c r="D105" s="100">
        <v>10.66</v>
      </c>
      <c r="E105" s="62">
        <f t="shared" si="12"/>
        <v>214</v>
      </c>
      <c r="F105" s="62"/>
      <c r="G105" s="61"/>
      <c r="H105" s="62">
        <f>IF(G105&lt;&gt;0,INT(1.84523*((G105*100)-75)^1.348),0)</f>
        <v>0</v>
      </c>
      <c r="I105" s="61">
        <v>2.66</v>
      </c>
      <c r="J105" s="62">
        <f>IF(I105&lt;&gt;0,INT(0.188807*((I105*100)-210)^1.41),0)</f>
        <v>55</v>
      </c>
      <c r="K105" s="61">
        <v>14.76</v>
      </c>
      <c r="L105" s="62">
        <f>IF(AND(K105&gt;8.15,K105&lt;&gt;"N"),INT(7.86*(K105-8)^1.1),0)</f>
        <v>64</v>
      </c>
      <c r="M105" s="63">
        <v>2</v>
      </c>
      <c r="N105" s="64" t="s">
        <v>13</v>
      </c>
      <c r="O105" s="65">
        <v>22.02</v>
      </c>
      <c r="P105" s="62">
        <f>IF(AND(60*M105+O105&lt;182.6,M105&gt;0),INT(0.19889*(185-(60*M105+O105))^1.88),0)</f>
        <v>233</v>
      </c>
      <c r="Q105" s="20">
        <f>SUM(E105,H105,J105,L105,P105,)</f>
        <v>566</v>
      </c>
      <c r="R105" s="24">
        <f>D98</f>
        <v>3412</v>
      </c>
      <c r="S105" s="77">
        <f>B98</f>
        <v>0</v>
      </c>
      <c r="T105" s="58">
        <v>13</v>
      </c>
      <c r="U105" s="58">
        <v>65</v>
      </c>
    </row>
    <row r="106" spans="1:22" ht="14.1" customHeight="1" thickBot="1">
      <c r="A106" s="15" t="s">
        <v>16</v>
      </c>
      <c r="B106" s="16"/>
      <c r="C106" s="9"/>
      <c r="D106" s="89">
        <f>LARGE(Q109:Q113,1)+LARGE(Q109:Q113,2)+LARGE(Q109:Q113,3)+LARGE(Q109:Q113,4)</f>
        <v>4798</v>
      </c>
      <c r="E106" s="90"/>
      <c r="F106" s="41"/>
      <c r="G106" s="5" t="s">
        <v>12</v>
      </c>
      <c r="H106" s="4"/>
      <c r="I106" s="4"/>
      <c r="J106" s="4"/>
      <c r="K106" s="4"/>
      <c r="L106" s="4"/>
      <c r="M106" s="4"/>
      <c r="N106" s="4"/>
      <c r="O106" s="6"/>
      <c r="P106" s="4"/>
      <c r="Q106" s="91">
        <v>0</v>
      </c>
      <c r="R106" s="24">
        <f>D106</f>
        <v>4798</v>
      </c>
      <c r="S106" s="77"/>
      <c r="T106">
        <v>14</v>
      </c>
      <c r="V106" s="24">
        <f>R106</f>
        <v>4798</v>
      </c>
    </row>
    <row r="107" spans="1:22" ht="14.1" customHeight="1">
      <c r="A107" s="79" t="s">
        <v>11</v>
      </c>
      <c r="B107" s="39" t="s">
        <v>15</v>
      </c>
      <c r="C107" s="92" t="s">
        <v>0</v>
      </c>
      <c r="D107" s="25" t="s">
        <v>1</v>
      </c>
      <c r="E107" s="26"/>
      <c r="F107" s="36" t="s">
        <v>8</v>
      </c>
      <c r="G107" s="25"/>
      <c r="H107" s="26"/>
      <c r="I107" s="25" t="s">
        <v>2</v>
      </c>
      <c r="J107" s="26"/>
      <c r="K107" s="25" t="s">
        <v>3</v>
      </c>
      <c r="L107" s="26"/>
      <c r="M107" s="80" t="s">
        <v>14</v>
      </c>
      <c r="N107" s="27"/>
      <c r="O107" s="27"/>
      <c r="P107" s="26"/>
      <c r="Q107" s="21" t="s">
        <v>7</v>
      </c>
      <c r="R107" s="24">
        <f>D106</f>
        <v>4798</v>
      </c>
      <c r="S107" s="77"/>
      <c r="T107">
        <v>14</v>
      </c>
    </row>
    <row r="108" spans="1:22" ht="14.1" customHeight="1">
      <c r="A108" s="33"/>
      <c r="B108" s="110" t="s">
        <v>102</v>
      </c>
      <c r="C108" s="29"/>
      <c r="D108" s="23" t="s">
        <v>5</v>
      </c>
      <c r="E108" s="23" t="s">
        <v>6</v>
      </c>
      <c r="F108" s="37"/>
      <c r="G108" s="23" t="s">
        <v>5</v>
      </c>
      <c r="H108" s="23" t="s">
        <v>6</v>
      </c>
      <c r="I108" s="23" t="s">
        <v>5</v>
      </c>
      <c r="J108" s="23" t="s">
        <v>6</v>
      </c>
      <c r="K108" s="23" t="s">
        <v>5</v>
      </c>
      <c r="L108" s="23" t="s">
        <v>6</v>
      </c>
      <c r="M108" s="81" t="s">
        <v>5</v>
      </c>
      <c r="N108" s="31"/>
      <c r="O108" s="32"/>
      <c r="P108" s="23" t="s">
        <v>6</v>
      </c>
      <c r="Q108" s="22"/>
      <c r="R108" s="24">
        <f>D106</f>
        <v>4798</v>
      </c>
      <c r="S108" s="77"/>
      <c r="T108">
        <v>14</v>
      </c>
    </row>
    <row r="109" spans="1:22" ht="14.1" customHeight="1" thickBot="1">
      <c r="A109" s="10">
        <f>IF(Q109&lt;&gt;0,+RANK(Q109,Q$5:Q$113,0),0)</f>
        <v>20</v>
      </c>
      <c r="B109" s="104" t="s">
        <v>98</v>
      </c>
      <c r="C109" s="70"/>
      <c r="D109" s="99">
        <v>10.18</v>
      </c>
      <c r="E109" s="52">
        <f>IF(AND(D109&gt;0,D109&lt;12.7),INT(46.0849*(13-D109)^1.81),0)</f>
        <v>300</v>
      </c>
      <c r="F109" s="52"/>
      <c r="G109" s="51"/>
      <c r="H109" s="52">
        <f>IF(G109&lt;&gt;0,INT(1.84523*((G109*100)-75)^1.348),0)</f>
        <v>0</v>
      </c>
      <c r="I109" s="51">
        <v>3.41</v>
      </c>
      <c r="J109" s="52">
        <f>IF(I109&lt;&gt;0,INT(0.188807*((I109*100)-210)^1.41),0)</f>
        <v>182</v>
      </c>
      <c r="K109" s="51">
        <v>25.1</v>
      </c>
      <c r="L109" s="52">
        <f>IF(AND(K109&gt;8.15,K109&lt;&gt;"N"),INT(7.86*(K109-8)^1.1),0)</f>
        <v>178</v>
      </c>
      <c r="M109" s="53">
        <v>2</v>
      </c>
      <c r="N109" s="54" t="s">
        <v>13</v>
      </c>
      <c r="O109" s="55">
        <v>12.14</v>
      </c>
      <c r="P109" s="52">
        <f>IF(AND(60*M109+O109&lt;182.6,M109&gt;0),INT(0.19889*(185-(60*M109+O109))^1.88),0)</f>
        <v>345</v>
      </c>
      <c r="Q109" s="19">
        <f>SUM(E109,H109,J109,L109,P109,)</f>
        <v>1005</v>
      </c>
      <c r="R109" s="24">
        <f>D106</f>
        <v>4798</v>
      </c>
      <c r="S109" s="77">
        <f>B106</f>
        <v>0</v>
      </c>
      <c r="T109" s="58">
        <v>14</v>
      </c>
      <c r="U109" s="58">
        <v>66</v>
      </c>
    </row>
    <row r="110" spans="1:22" ht="14.1" customHeight="1" thickBot="1">
      <c r="A110" s="10">
        <f>IF(Q110&lt;&gt;0,+RANK(Q110,Q$5:Q$113,0),0)</f>
        <v>15</v>
      </c>
      <c r="B110" s="105" t="s">
        <v>99</v>
      </c>
      <c r="C110" s="70"/>
      <c r="D110" s="99">
        <v>9.2100000000000009</v>
      </c>
      <c r="E110" s="52">
        <f t="shared" ref="E110:E113" si="13">IF(AND(D110&gt;0,D110&lt;12.7),INT(46.0849*(13-D110)^1.81),0)</f>
        <v>513</v>
      </c>
      <c r="F110" s="52"/>
      <c r="G110" s="51"/>
      <c r="H110" s="52">
        <f>IF(G110&lt;&gt;0,INT(1.84523*((G110*100)-75)^1.348),0)</f>
        <v>0</v>
      </c>
      <c r="I110" s="51">
        <v>3.31</v>
      </c>
      <c r="J110" s="52">
        <f>IF(I110&lt;&gt;0,INT(0.188807*((I110*100)-210)^1.41),0)</f>
        <v>163</v>
      </c>
      <c r="K110" s="51">
        <v>21.7</v>
      </c>
      <c r="L110" s="52">
        <f>IF(AND(K110&gt;8.15,K110&lt;&gt;"N"),INT(7.86*(K110-8)^1.1),0)</f>
        <v>139</v>
      </c>
      <c r="M110" s="53">
        <v>2</v>
      </c>
      <c r="N110" s="54" t="s">
        <v>13</v>
      </c>
      <c r="O110" s="55">
        <v>19.690000000000001</v>
      </c>
      <c r="P110" s="52">
        <f>IF(AND(60*M110+O110&lt;182.6,M110&gt;0),INT(0.19889*(185-(60*M110+O110))^1.88),0)</f>
        <v>258</v>
      </c>
      <c r="Q110" s="19">
        <f>SUM(E110,H110,J110,L110,P110,)</f>
        <v>1073</v>
      </c>
      <c r="R110" s="24">
        <f>D106</f>
        <v>4798</v>
      </c>
      <c r="S110" s="77">
        <f>B106</f>
        <v>0</v>
      </c>
      <c r="T110" s="58">
        <v>14</v>
      </c>
      <c r="U110" s="58">
        <v>67</v>
      </c>
    </row>
    <row r="111" spans="1:22" ht="14.1" customHeight="1" thickBot="1">
      <c r="A111" s="10">
        <f>IF(Q111&lt;&gt;0,+RANK(Q111,Q$5:Q$113,0),0)</f>
        <v>0</v>
      </c>
      <c r="B111" s="105"/>
      <c r="C111" s="70"/>
      <c r="D111" s="99"/>
      <c r="E111" s="52">
        <f t="shared" si="13"/>
        <v>0</v>
      </c>
      <c r="F111" s="52"/>
      <c r="G111" s="51"/>
      <c r="H111" s="52">
        <f>IF(G111&lt;&gt;0,INT(1.84523*((G111*100)-75)^1.348),0)</f>
        <v>0</v>
      </c>
      <c r="I111" s="51"/>
      <c r="J111" s="52">
        <f>IF(I111&lt;&gt;0,INT(0.188807*((I111*100)-210)^1.41),0)</f>
        <v>0</v>
      </c>
      <c r="K111" s="51"/>
      <c r="L111" s="52">
        <f>IF(AND(K111&gt;8.15,K111&lt;&gt;"N"),INT(7.86*(K111-8)^1.1),0)</f>
        <v>0</v>
      </c>
      <c r="M111" s="53"/>
      <c r="N111" s="54" t="s">
        <v>13</v>
      </c>
      <c r="O111" s="55"/>
      <c r="P111" s="52">
        <f>IF(AND(60*M111+O111&lt;182.6,M111&gt;0),INT(0.19889*(185-(60*M111+O111))^1.88),0)</f>
        <v>0</v>
      </c>
      <c r="Q111" s="19">
        <f>SUM(E111,H111,J111,L111,P111,)</f>
        <v>0</v>
      </c>
      <c r="R111" s="24">
        <f>D106</f>
        <v>4798</v>
      </c>
      <c r="S111" s="77">
        <f>B106</f>
        <v>0</v>
      </c>
      <c r="T111" s="58">
        <v>14</v>
      </c>
      <c r="U111" s="58">
        <v>68</v>
      </c>
    </row>
    <row r="112" spans="1:22" ht="14.1" customHeight="1" thickBot="1">
      <c r="A112" s="10">
        <f>IF(Q112&lt;&gt;0,+RANK(Q112,Q$5:Q$113,0),0)</f>
        <v>18</v>
      </c>
      <c r="B112" s="105" t="s">
        <v>100</v>
      </c>
      <c r="C112" s="70"/>
      <c r="D112" s="99">
        <v>9.98</v>
      </c>
      <c r="E112" s="52">
        <f t="shared" si="13"/>
        <v>340</v>
      </c>
      <c r="F112" s="52"/>
      <c r="G112" s="51">
        <v>1.17</v>
      </c>
      <c r="H112" s="52">
        <f>IF(G112&lt;&gt;0,INT(1.84523*((G112*100)-75)^1.348),0)</f>
        <v>284</v>
      </c>
      <c r="I112" s="51"/>
      <c r="J112" s="52">
        <f>IF(I112&lt;&gt;0,INT(0.188807*((I112*100)-210)^1.41),0)</f>
        <v>0</v>
      </c>
      <c r="K112" s="51">
        <v>27.56</v>
      </c>
      <c r="L112" s="52">
        <f>IF(AND(K112&gt;8.15,K112&lt;&gt;"N"),INT(7.86*(K112-8)^1.1),0)</f>
        <v>206</v>
      </c>
      <c r="M112" s="53">
        <v>2</v>
      </c>
      <c r="N112" s="54" t="s">
        <v>13</v>
      </c>
      <c r="O112" s="55">
        <v>25.23</v>
      </c>
      <c r="P112" s="52">
        <f>IF(AND(60*M112+O112&lt;182.6,M112&gt;0),INT(0.19889*(185-(60*M112+O112))^1.88),0)</f>
        <v>202</v>
      </c>
      <c r="Q112" s="19">
        <f>SUM(E112,H112,J112,L112,P112,)</f>
        <v>1032</v>
      </c>
      <c r="R112" s="24">
        <f>D106</f>
        <v>4798</v>
      </c>
      <c r="S112" s="77">
        <f>B106</f>
        <v>0</v>
      </c>
      <c r="T112" s="58">
        <v>14</v>
      </c>
      <c r="U112" s="58">
        <v>69</v>
      </c>
    </row>
    <row r="113" spans="1:21" ht="14.1" customHeight="1" thickBot="1">
      <c r="A113" s="11">
        <f>IF(Q113&lt;&gt;0,+RANK(Q113,Q$5:Q$113,0),0)</f>
        <v>4</v>
      </c>
      <c r="B113" s="106" t="s">
        <v>101</v>
      </c>
      <c r="C113" s="71"/>
      <c r="D113" s="100">
        <v>8.81</v>
      </c>
      <c r="E113" s="62">
        <f t="shared" si="13"/>
        <v>616</v>
      </c>
      <c r="F113" s="62"/>
      <c r="G113" s="61">
        <v>1.45</v>
      </c>
      <c r="H113" s="62">
        <f>IF(G113&lt;&gt;0,INT(1.84523*((G113*100)-75)^1.348),0)</f>
        <v>566</v>
      </c>
      <c r="I113" s="61"/>
      <c r="J113" s="62">
        <f>IF(I113&lt;&gt;0,INT(0.188807*((I113*100)-210)^1.41),0)</f>
        <v>0</v>
      </c>
      <c r="K113" s="61">
        <v>15.73</v>
      </c>
      <c r="L113" s="62">
        <f>IF(AND(K113&gt;8.15,K113&lt;&gt;"N"),INT(7.86*(K113-8)^1.1),0)</f>
        <v>74</v>
      </c>
      <c r="M113" s="63">
        <v>2</v>
      </c>
      <c r="N113" s="64" t="s">
        <v>13</v>
      </c>
      <c r="O113" s="65">
        <v>5.38</v>
      </c>
      <c r="P113" s="62">
        <f>IF(AND(60*M113+O113&lt;182.6,M113&gt;0),INT(0.19889*(185-(60*M113+O113))^1.88),0)</f>
        <v>432</v>
      </c>
      <c r="Q113" s="20">
        <f>SUM(E113,H113,J113,L113,P113,)</f>
        <v>1688</v>
      </c>
      <c r="R113" s="24">
        <f>D106</f>
        <v>4798</v>
      </c>
      <c r="S113" s="77">
        <f>B106</f>
        <v>0</v>
      </c>
      <c r="T113" s="58">
        <v>14</v>
      </c>
      <c r="U113" s="58">
        <v>70</v>
      </c>
    </row>
    <row r="114" spans="1:21" ht="14.1" customHeight="1"/>
    <row r="115" spans="1:21" ht="14.1" customHeight="1"/>
  </sheetData>
  <sortState ref="A2:T113">
    <sortCondition ref="T2:T113"/>
  </sortState>
  <mergeCells count="1">
    <mergeCell ref="A1:Q1"/>
  </mergeCells>
  <phoneticPr fontId="0" type="noConversion"/>
  <printOptions horizontalCentered="1"/>
  <pageMargins left="0.39370078740157483" right="0.35433070866141736" top="0" bottom="0.78740157480314965" header="0.27559055118110237" footer="0.31496062992125984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Button 44">
              <controlPr defaultSize="0" print="0" autoFill="0" autoPict="0" macro="[0]!pořadídružstevMD">
                <anchor moveWithCells="1">
                  <from>
                    <xdr:col>0</xdr:col>
                    <xdr:colOff>47625</xdr:colOff>
                    <xdr:row>0</xdr:row>
                    <xdr:rowOff>57150</xdr:rowOff>
                  </from>
                  <to>
                    <xdr:col>1</xdr:col>
                    <xdr:colOff>400050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Button 45">
              <controlPr defaultSize="0" print="0" autoFill="0" autoPict="0" macro="[0]!zápisvýsledkůMD">
                <anchor moveWithCells="1">
                  <from>
                    <xdr:col>1</xdr:col>
                    <xdr:colOff>447675</xdr:colOff>
                    <xdr:row>0</xdr:row>
                    <xdr:rowOff>66675</xdr:rowOff>
                  </from>
                  <to>
                    <xdr:col>1</xdr:col>
                    <xdr:colOff>1152525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" name="Button 61">
              <controlPr defaultSize="0" print="0" autoFill="0" autoPict="0" macro="[0]!ručníčasyMD">
                <anchor moveWithCells="1">
                  <from>
                    <xdr:col>12</xdr:col>
                    <xdr:colOff>19050</xdr:colOff>
                    <xdr:row>0</xdr:row>
                    <xdr:rowOff>57150</xdr:rowOff>
                  </from>
                  <to>
                    <xdr:col>15</xdr:col>
                    <xdr:colOff>19050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" name="Button 76">
              <controlPr defaultSize="0" print="0" autoFill="0" autoPict="0" macro="[0]!elektrickečasyMD">
                <anchor moveWithCells="1">
                  <from>
                    <xdr:col>15</xdr:col>
                    <xdr:colOff>66675</xdr:colOff>
                    <xdr:row>0</xdr:row>
                    <xdr:rowOff>76200</xdr:rowOff>
                  </from>
                  <to>
                    <xdr:col>16</xdr:col>
                    <xdr:colOff>285750</xdr:colOff>
                    <xdr:row>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6"/>
  <sheetViews>
    <sheetView tabSelected="1" topLeftCell="A13" workbookViewId="0">
      <selection activeCell="V20" sqref="V20"/>
    </sheetView>
  </sheetViews>
  <sheetFormatPr defaultRowHeight="12.75"/>
  <cols>
    <col min="1" max="1" width="4.7109375" customWidth="1"/>
    <col min="2" max="2" width="20.5703125" customWidth="1"/>
    <col min="3" max="3" width="4" customWidth="1"/>
    <col min="4" max="4" width="7.7109375" customWidth="1"/>
    <col min="5" max="5" width="5.5703125" customWidth="1"/>
    <col min="6" max="6" width="4.7109375" customWidth="1"/>
    <col min="7" max="7" width="4.85546875" customWidth="1"/>
    <col min="8" max="8" width="5.28515625" customWidth="1"/>
    <col min="9" max="9" width="6" customWidth="1"/>
    <col min="10" max="10" width="6.28515625" customWidth="1"/>
    <col min="11" max="11" width="6.85546875" customWidth="1"/>
    <col min="12" max="12" width="5.85546875" customWidth="1"/>
    <col min="13" max="13" width="4.42578125" customWidth="1"/>
    <col min="14" max="14" width="1.7109375" customWidth="1"/>
    <col min="15" max="15" width="5.7109375" customWidth="1"/>
    <col min="16" max="16" width="6.28515625" customWidth="1"/>
    <col min="17" max="17" width="8.5703125" customWidth="1"/>
    <col min="19" max="19" width="32.140625" customWidth="1"/>
    <col min="20" max="20" width="10.42578125" style="119" customWidth="1"/>
  </cols>
  <sheetData>
    <row r="1" spans="1:21" ht="24" thickBot="1">
      <c r="A1" s="168" t="s">
        <v>22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1" ht="14.1" customHeight="1" thickBot="1">
      <c r="A2" s="15" t="s">
        <v>16</v>
      </c>
      <c r="B2" s="16"/>
      <c r="C2" s="9"/>
      <c r="D2" s="89">
        <f>LARGE(Q5:Q9,1)+LARGE(Q5:Q9,2)+LARGE(Q5:Q9,3)+LARGE(Q5:Q9,4)</f>
        <v>5999</v>
      </c>
      <c r="E2" s="90"/>
      <c r="F2" s="41"/>
      <c r="G2" s="5" t="s">
        <v>12</v>
      </c>
      <c r="H2" s="4"/>
      <c r="I2" s="4"/>
      <c r="J2" s="4"/>
      <c r="K2" s="4"/>
      <c r="L2" s="4"/>
      <c r="M2" s="4"/>
      <c r="N2" s="4"/>
      <c r="O2" s="6"/>
      <c r="P2" s="4"/>
      <c r="Q2" s="91">
        <f>IF(U2&lt;&gt;0,+RANK(U2,U$2:U$113,0),0)</f>
        <v>0</v>
      </c>
    </row>
    <row r="3" spans="1:21" ht="14.1" customHeight="1">
      <c r="A3" s="79" t="s">
        <v>11</v>
      </c>
      <c r="B3" s="39" t="s">
        <v>15</v>
      </c>
      <c r="C3" s="92" t="s">
        <v>0</v>
      </c>
      <c r="D3" s="25" t="s">
        <v>1</v>
      </c>
      <c r="E3" s="26"/>
      <c r="F3" s="36" t="s">
        <v>8</v>
      </c>
      <c r="G3" s="25"/>
      <c r="H3" s="26"/>
      <c r="I3" s="25" t="s">
        <v>2</v>
      </c>
      <c r="J3" s="26"/>
      <c r="K3" s="25" t="s">
        <v>3</v>
      </c>
      <c r="L3" s="26"/>
      <c r="M3" s="80" t="s">
        <v>14</v>
      </c>
      <c r="N3" s="27"/>
      <c r="O3" s="27"/>
      <c r="P3" s="26"/>
      <c r="Q3" s="21" t="s">
        <v>7</v>
      </c>
    </row>
    <row r="4" spans="1:21" ht="14.1" customHeight="1">
      <c r="A4" s="33"/>
      <c r="B4" s="108" t="s">
        <v>108</v>
      </c>
      <c r="C4" s="29"/>
      <c r="D4" s="23" t="s">
        <v>5</v>
      </c>
      <c r="E4" s="96" t="s">
        <v>6</v>
      </c>
      <c r="F4" s="37"/>
      <c r="G4" s="23" t="s">
        <v>5</v>
      </c>
      <c r="H4" s="23" t="s">
        <v>6</v>
      </c>
      <c r="I4" s="23" t="s">
        <v>5</v>
      </c>
      <c r="J4" s="23" t="s">
        <v>6</v>
      </c>
      <c r="K4" s="23" t="s">
        <v>5</v>
      </c>
      <c r="L4" s="23" t="s">
        <v>6</v>
      </c>
      <c r="M4" s="81" t="s">
        <v>5</v>
      </c>
      <c r="N4" s="31"/>
      <c r="O4" s="32"/>
      <c r="P4" s="23" t="s">
        <v>6</v>
      </c>
      <c r="Q4" s="22"/>
      <c r="U4" s="124" t="s">
        <v>576</v>
      </c>
    </row>
    <row r="5" spans="1:21" ht="14.1" customHeight="1" thickBot="1">
      <c r="A5" s="10">
        <f>IF(Q5&lt;&gt;0,+RANK(Q5,Q$5:Q$113,0),0)</f>
        <v>1</v>
      </c>
      <c r="B5" s="104" t="s">
        <v>103</v>
      </c>
      <c r="C5" s="70"/>
      <c r="D5" s="97">
        <v>9.36</v>
      </c>
      <c r="E5" s="52">
        <f>IF(AND(D5&gt;0,D5&lt;12.7),INT(46.0849*(13-D5)^1.81),0)</f>
        <v>477</v>
      </c>
      <c r="F5" s="94"/>
      <c r="G5" s="51"/>
      <c r="H5" s="52">
        <f>IF(G5&lt;&gt;0,INT(1.84523*((G5*100)-75)^1.348),0)</f>
        <v>0</v>
      </c>
      <c r="I5" s="51">
        <v>4.03</v>
      </c>
      <c r="J5" s="52">
        <f>IF(I5&lt;&gt;0,INT(0.188807*((I5*100)-210)^1.41),0)</f>
        <v>315</v>
      </c>
      <c r="K5" s="51">
        <v>47.14</v>
      </c>
      <c r="L5" s="52">
        <f>IF(AND(K5&gt;8.15,K5&lt;&gt;"N"),INT(7.86*(K5-8)^1.1),0)</f>
        <v>443</v>
      </c>
      <c r="M5" s="53">
        <v>2</v>
      </c>
      <c r="N5" s="54" t="s">
        <v>13</v>
      </c>
      <c r="O5" s="55">
        <v>11.73</v>
      </c>
      <c r="P5" s="52">
        <f>IF(AND(60*M5+O5&lt;182.6,M5&gt;0),INT(0.19889*(185-(60*M5+O5))^1.88),0)</f>
        <v>350</v>
      </c>
      <c r="Q5" s="19">
        <f>SUM(E5,H5,J5,L5,P5,)</f>
        <v>1585</v>
      </c>
      <c r="S5" s="120" t="s">
        <v>562</v>
      </c>
      <c r="T5" s="123">
        <v>6125</v>
      </c>
      <c r="U5" s="124">
        <v>10</v>
      </c>
    </row>
    <row r="6" spans="1:21" ht="14.1" customHeight="1" thickBot="1">
      <c r="A6" s="10">
        <f>IF(Q6&lt;&gt;0,+RANK(Q6,Q$5:Q$113,0),0)</f>
        <v>3</v>
      </c>
      <c r="B6" s="105" t="s">
        <v>104</v>
      </c>
      <c r="C6" s="70"/>
      <c r="D6" s="97">
        <v>9.27</v>
      </c>
      <c r="E6" s="52">
        <f t="shared" ref="E6:E9" si="0">IF(AND(D6&gt;0,D6&lt;12.7),INT(46.0849*(13-D6)^1.81),0)</f>
        <v>499</v>
      </c>
      <c r="F6" s="94"/>
      <c r="G6" s="51">
        <v>1.29</v>
      </c>
      <c r="H6" s="52">
        <f>IF(G6&lt;&gt;0,INT(1.84523*((G6*100)-75)^1.348),0)</f>
        <v>399</v>
      </c>
      <c r="I6" s="51"/>
      <c r="J6" s="52">
        <f>IF(I6&lt;&gt;0,INT(0.188807*((I6*100)-210)^1.41),0)</f>
        <v>0</v>
      </c>
      <c r="K6" s="51">
        <v>24.27</v>
      </c>
      <c r="L6" s="52">
        <f>IF(AND(K6&gt;8.15,K6&lt;&gt;"N"),INT(7.86*(K6-8)^1.1),0)</f>
        <v>169</v>
      </c>
      <c r="M6" s="53">
        <v>2</v>
      </c>
      <c r="N6" s="54" t="s">
        <v>13</v>
      </c>
      <c r="O6" s="55">
        <v>6.49</v>
      </c>
      <c r="P6" s="52">
        <f>IF(AND(60*M6+O6&lt;182.6,M6&gt;0),INT(0.19889*(185-(60*M6+O6))^1.88),0)</f>
        <v>417</v>
      </c>
      <c r="Q6" s="19">
        <f>SUM(E6,H6,J6,L6,P6,)</f>
        <v>1484</v>
      </c>
      <c r="S6" s="120" t="s">
        <v>563</v>
      </c>
      <c r="T6" s="123">
        <v>5999</v>
      </c>
      <c r="U6" s="124">
        <v>9</v>
      </c>
    </row>
    <row r="7" spans="1:21" ht="14.1" customHeight="1" thickBot="1">
      <c r="A7" s="10">
        <f>IF(Q7&lt;&gt;0,+RANK(Q7,Q$5:Q$113,0),0)</f>
        <v>5</v>
      </c>
      <c r="B7" s="105" t="s">
        <v>105</v>
      </c>
      <c r="C7" s="70"/>
      <c r="D7" s="97">
        <v>9.01</v>
      </c>
      <c r="E7" s="52">
        <f t="shared" si="0"/>
        <v>564</v>
      </c>
      <c r="F7" s="94"/>
      <c r="G7" s="51"/>
      <c r="H7" s="52">
        <f>IF(G7&lt;&gt;0,INT(1.84523*((G7*100)-75)^1.348),0)</f>
        <v>0</v>
      </c>
      <c r="I7" s="51">
        <v>4.28</v>
      </c>
      <c r="J7" s="52">
        <f>IF(I7&lt;&gt;0,INT(0.188807*((I7*100)-210)^1.41),0)</f>
        <v>374</v>
      </c>
      <c r="K7" s="51">
        <v>39.11</v>
      </c>
      <c r="L7" s="52">
        <f>IF(AND(K7&gt;8.15,K7&lt;&gt;"N"),INT(7.86*(K7-8)^1.1),0)</f>
        <v>344</v>
      </c>
      <c r="M7" s="53">
        <v>2</v>
      </c>
      <c r="N7" s="54" t="s">
        <v>13</v>
      </c>
      <c r="O7" s="55">
        <v>31.37</v>
      </c>
      <c r="P7" s="52">
        <f>IF(AND(60*M7+O7&lt;182.6,M7&gt;0),INT(0.19889*(185-(60*M7+O7))^1.88),0)</f>
        <v>147</v>
      </c>
      <c r="Q7" s="19">
        <f>SUM(E7,H7,J7,L7,P7,)</f>
        <v>1429</v>
      </c>
      <c r="S7" s="120" t="s">
        <v>564</v>
      </c>
      <c r="T7" s="123">
        <v>4798</v>
      </c>
      <c r="U7" s="124">
        <v>8</v>
      </c>
    </row>
    <row r="8" spans="1:21" ht="14.1" customHeight="1" thickBot="1">
      <c r="A8" s="10">
        <f>IF(Q8&lt;&gt;0,+RANK(Q8,Q$5:Q$113,0),0)</f>
        <v>6</v>
      </c>
      <c r="B8" s="105" t="s">
        <v>106</v>
      </c>
      <c r="C8" s="70"/>
      <c r="D8" s="97">
        <v>9.41</v>
      </c>
      <c r="E8" s="52">
        <f t="shared" si="0"/>
        <v>465</v>
      </c>
      <c r="F8" s="94"/>
      <c r="G8" s="51">
        <v>1.33</v>
      </c>
      <c r="H8" s="52">
        <f>IF(G8&lt;&gt;0,INT(1.84523*((G8*100)-75)^1.348),0)</f>
        <v>439</v>
      </c>
      <c r="I8" s="51"/>
      <c r="J8" s="52">
        <f>IF(I8&lt;&gt;0,INT(0.188807*((I8*100)-210)^1.41),0)</f>
        <v>0</v>
      </c>
      <c r="K8" s="51">
        <v>19.489999999999998</v>
      </c>
      <c r="L8" s="52">
        <f>IF(AND(K8&gt;8.15,K8&lt;&gt;"N"),INT(7.86*(K8-8)^1.1),0)</f>
        <v>115</v>
      </c>
      <c r="M8" s="53">
        <v>2</v>
      </c>
      <c r="N8" s="54" t="s">
        <v>13</v>
      </c>
      <c r="O8" s="55">
        <v>11.6</v>
      </c>
      <c r="P8" s="52">
        <f>IF(AND(60*M8+O8&lt;182.6,M8&gt;0),INT(0.19889*(185-(60*M8+O8))^1.88),0)</f>
        <v>351</v>
      </c>
      <c r="Q8" s="19">
        <f>SUM(E8,H8,J8,L8,P8,)</f>
        <v>1370</v>
      </c>
      <c r="S8" s="120" t="s">
        <v>586</v>
      </c>
      <c r="T8" s="123">
        <v>4508</v>
      </c>
      <c r="U8" s="124">
        <v>7</v>
      </c>
    </row>
    <row r="9" spans="1:21" ht="14.1" customHeight="1" thickBot="1">
      <c r="A9" s="11">
        <f>IF(Q9&lt;&gt;0,+RANK(Q9,Q$5:Q$113,0),0)</f>
        <v>2</v>
      </c>
      <c r="B9" s="148" t="s">
        <v>107</v>
      </c>
      <c r="C9" s="71"/>
      <c r="D9" s="98">
        <v>9.2899999999999991</v>
      </c>
      <c r="E9" s="62">
        <f t="shared" si="0"/>
        <v>494</v>
      </c>
      <c r="F9" s="95"/>
      <c r="G9" s="61"/>
      <c r="H9" s="62">
        <f>IF(G9&lt;&gt;0,INT(1.84523*((G9*100)-75)^1.348),0)</f>
        <v>0</v>
      </c>
      <c r="I9" s="61">
        <v>3.55</v>
      </c>
      <c r="J9" s="62">
        <f>IF(I9&lt;&gt;0,INT(0.188807*((I9*100)-210)^1.41),0)</f>
        <v>210</v>
      </c>
      <c r="K9" s="61">
        <v>31.68</v>
      </c>
      <c r="L9" s="62">
        <f>IF(AND(K9&gt;8.15,K9&lt;&gt;"N"),INT(7.86*(K9-8)^1.1),0)</f>
        <v>255</v>
      </c>
      <c r="M9" s="63">
        <v>1</v>
      </c>
      <c r="N9" s="64" t="s">
        <v>13</v>
      </c>
      <c r="O9" s="65">
        <v>57.75</v>
      </c>
      <c r="P9" s="62">
        <f>IF(AND(60*M9+O9&lt;182.6,M9&gt;0),INT(0.19889*(185-(60*M9+O9))^1.88),0)</f>
        <v>542</v>
      </c>
      <c r="Q9" s="20">
        <f>SUM(E9,H9,J9,L9,P9,)</f>
        <v>1501</v>
      </c>
      <c r="S9" s="120" t="s">
        <v>530</v>
      </c>
      <c r="T9" s="123">
        <v>4334</v>
      </c>
      <c r="U9" s="124">
        <v>6</v>
      </c>
    </row>
    <row r="10" spans="1:21" ht="14.1" customHeight="1" thickBot="1">
      <c r="A10" s="15" t="s">
        <v>16</v>
      </c>
      <c r="B10" s="16"/>
      <c r="C10" s="9"/>
      <c r="D10" s="89">
        <f>LARGE(Q13:Q17,1)+LARGE(Q13:Q17,2)+LARGE(Q13:Q17,3)+LARGE(Q13:Q17,4)</f>
        <v>3003</v>
      </c>
      <c r="E10" s="90"/>
      <c r="F10" s="41"/>
      <c r="G10" s="5" t="s">
        <v>12</v>
      </c>
      <c r="H10" s="4"/>
      <c r="I10" s="4"/>
      <c r="J10" s="4"/>
      <c r="K10" s="4"/>
      <c r="L10" s="4"/>
      <c r="M10" s="4"/>
      <c r="N10" s="4"/>
      <c r="O10" s="6"/>
      <c r="P10" s="4"/>
      <c r="Q10" s="91">
        <v>0</v>
      </c>
      <c r="S10" s="120" t="s">
        <v>565</v>
      </c>
      <c r="T10" s="123">
        <v>4077</v>
      </c>
      <c r="U10" s="124">
        <v>5</v>
      </c>
    </row>
    <row r="11" spans="1:21" ht="14.1" customHeight="1">
      <c r="A11" s="79" t="s">
        <v>11</v>
      </c>
      <c r="B11" s="39" t="s">
        <v>15</v>
      </c>
      <c r="C11" s="92" t="s">
        <v>0</v>
      </c>
      <c r="D11" s="25" t="s">
        <v>1</v>
      </c>
      <c r="E11" s="26"/>
      <c r="F11" s="36" t="s">
        <v>8</v>
      </c>
      <c r="G11" s="25"/>
      <c r="H11" s="26"/>
      <c r="I11" s="25" t="s">
        <v>2</v>
      </c>
      <c r="J11" s="26"/>
      <c r="K11" s="25" t="s">
        <v>3</v>
      </c>
      <c r="L11" s="26"/>
      <c r="M11" s="80" t="s">
        <v>14</v>
      </c>
      <c r="N11" s="27"/>
      <c r="O11" s="27"/>
      <c r="P11" s="26"/>
      <c r="Q11" s="21" t="s">
        <v>7</v>
      </c>
      <c r="S11" s="120" t="s">
        <v>513</v>
      </c>
      <c r="T11" s="123">
        <v>3990</v>
      </c>
      <c r="U11" s="124">
        <v>4</v>
      </c>
    </row>
    <row r="12" spans="1:21" ht="14.1" customHeight="1">
      <c r="A12" s="33"/>
      <c r="B12" s="108" t="s">
        <v>114</v>
      </c>
      <c r="C12" s="29"/>
      <c r="D12" s="23" t="s">
        <v>5</v>
      </c>
      <c r="E12" s="23" t="s">
        <v>6</v>
      </c>
      <c r="F12" s="37"/>
      <c r="G12" s="23" t="s">
        <v>5</v>
      </c>
      <c r="H12" s="23" t="s">
        <v>6</v>
      </c>
      <c r="I12" s="23" t="s">
        <v>5</v>
      </c>
      <c r="J12" s="23" t="s">
        <v>6</v>
      </c>
      <c r="K12" s="23" t="s">
        <v>5</v>
      </c>
      <c r="L12" s="23" t="s">
        <v>6</v>
      </c>
      <c r="M12" s="81" t="s">
        <v>5</v>
      </c>
      <c r="N12" s="31"/>
      <c r="O12" s="32"/>
      <c r="P12" s="23" t="s">
        <v>6</v>
      </c>
      <c r="Q12" s="22"/>
      <c r="S12" s="120" t="s">
        <v>566</v>
      </c>
      <c r="T12" s="123">
        <v>3971</v>
      </c>
      <c r="U12" s="124">
        <v>3</v>
      </c>
    </row>
    <row r="13" spans="1:21" ht="14.1" customHeight="1" thickBot="1">
      <c r="A13" s="10">
        <f>IF(Q13&lt;&gt;0,+RANK(Q13,Q$5:Q$113,0),0)</f>
        <v>37</v>
      </c>
      <c r="B13" s="104" t="s">
        <v>109</v>
      </c>
      <c r="C13" s="70"/>
      <c r="D13" s="99">
        <v>10.41</v>
      </c>
      <c r="E13" s="52">
        <f>IF(AND(D13&gt;0,D13&lt;12.7),INT(46.0849*(13-D13)^1.81),0)</f>
        <v>258</v>
      </c>
      <c r="F13" s="52"/>
      <c r="G13" s="51"/>
      <c r="H13" s="52">
        <f>IF(G13&lt;&gt;0,INT(1.84523*((G13*100)-75)^1.348),0)</f>
        <v>0</v>
      </c>
      <c r="I13" s="51">
        <v>0</v>
      </c>
      <c r="J13" s="52">
        <f>IF(I13&lt;&gt;0,INT(0.188807*((I13*100)-210)^1.41),0)</f>
        <v>0</v>
      </c>
      <c r="K13" s="51">
        <v>23.95</v>
      </c>
      <c r="L13" s="52">
        <f>IF(AND(K13&gt;8.15,K13&lt;&gt;"N"),INT(7.86*(K13-8)^1.1),0)</f>
        <v>165</v>
      </c>
      <c r="M13" s="53">
        <v>2</v>
      </c>
      <c r="N13" s="54" t="s">
        <v>13</v>
      </c>
      <c r="O13" s="55">
        <v>25.63</v>
      </c>
      <c r="P13" s="52">
        <f>IF(AND(60*M13+O13&lt;182.6,M13&gt;0),INT(0.19889*(185-(60*M13+O13))^1.88),0)</f>
        <v>198</v>
      </c>
      <c r="Q13" s="19">
        <f>SUM(E13,H13,J13,L13,P13,)</f>
        <v>621</v>
      </c>
      <c r="S13" s="120" t="s">
        <v>598</v>
      </c>
      <c r="T13" s="123">
        <v>3807</v>
      </c>
      <c r="U13" s="124">
        <v>2</v>
      </c>
    </row>
    <row r="14" spans="1:21" ht="14.1" customHeight="1" thickBot="1">
      <c r="A14" s="10">
        <f>IF(Q14&lt;&gt;0,+RANK(Q14,Q$5:Q$113,0),0)</f>
        <v>38</v>
      </c>
      <c r="B14" s="105" t="s">
        <v>110</v>
      </c>
      <c r="C14" s="70"/>
      <c r="D14" s="99">
        <v>11.2</v>
      </c>
      <c r="E14" s="52">
        <f t="shared" ref="E14:E17" si="1">IF(AND(D14&gt;0,D14&lt;12.7),INT(46.0849*(13-D14)^1.81),0)</f>
        <v>133</v>
      </c>
      <c r="F14" s="52"/>
      <c r="G14" s="51"/>
      <c r="H14" s="52">
        <f>IF(G14&lt;&gt;0,INT(1.84523*((G14*100)-75)^1.348),0)</f>
        <v>0</v>
      </c>
      <c r="I14" s="51">
        <v>2.4900000000000002</v>
      </c>
      <c r="J14" s="52">
        <f>IF(I14&lt;&gt;0,INT(0.188807*((I14*100)-210)^1.41),0)</f>
        <v>33</v>
      </c>
      <c r="K14" s="51">
        <v>23.33</v>
      </c>
      <c r="L14" s="52">
        <f>IF(AND(K14&gt;8.15,K14&lt;&gt;"N"),INT(7.86*(K14-8)^1.1),0)</f>
        <v>158</v>
      </c>
      <c r="M14" s="53">
        <v>2</v>
      </c>
      <c r="N14" s="54" t="s">
        <v>13</v>
      </c>
      <c r="O14" s="55">
        <v>27.1</v>
      </c>
      <c r="P14" s="52">
        <f>IF(AND(60*M14+O14&lt;182.6,M14&gt;0),INT(0.19889*(185-(60*M14+O14))^1.88),0)</f>
        <v>184</v>
      </c>
      <c r="Q14" s="19">
        <f>SUM(E14,H14,J14,L14,P14,)</f>
        <v>508</v>
      </c>
      <c r="S14" s="120" t="s">
        <v>567</v>
      </c>
      <c r="T14" s="123">
        <v>3758</v>
      </c>
      <c r="U14" s="124">
        <v>1</v>
      </c>
    </row>
    <row r="15" spans="1:21" ht="14.1" customHeight="1" thickBot="1">
      <c r="A15" s="10">
        <f>IF(Q15&lt;&gt;0,+RANK(Q15,Q$5:Q$113,0),0)</f>
        <v>42</v>
      </c>
      <c r="B15" s="105" t="s">
        <v>111</v>
      </c>
      <c r="C15" s="70"/>
      <c r="D15" s="99">
        <v>11.09</v>
      </c>
      <c r="E15" s="52">
        <f t="shared" si="1"/>
        <v>148</v>
      </c>
      <c r="F15" s="52"/>
      <c r="G15" s="51"/>
      <c r="H15" s="52">
        <f>IF(G15&lt;&gt;0,INT(1.84523*((G15*100)-75)^1.348),0)</f>
        <v>0</v>
      </c>
      <c r="I15" s="51">
        <v>0</v>
      </c>
      <c r="J15" s="52">
        <f>IF(I15&lt;&gt;0,INT(0.188807*((I15*100)-210)^1.41),0)</f>
        <v>0</v>
      </c>
      <c r="K15" s="51">
        <v>28.44</v>
      </c>
      <c r="L15" s="52">
        <f>IF(AND(K15&gt;8.15,K15&lt;&gt;"N"),INT(7.86*(K15-8)^1.1),0)</f>
        <v>217</v>
      </c>
      <c r="M15" s="53">
        <v>2</v>
      </c>
      <c r="N15" s="54" t="s">
        <v>13</v>
      </c>
      <c r="O15" s="55">
        <v>47.68</v>
      </c>
      <c r="P15" s="52">
        <f>IF(AND(60*M15+O15&lt;182.6,M15&gt;0),INT(0.19889*(185-(60*M15+O15))^1.88),0)</f>
        <v>42</v>
      </c>
      <c r="Q15" s="19">
        <f>SUM(E15,H15,J15,L15,P15,)</f>
        <v>407</v>
      </c>
      <c r="S15" s="120" t="s">
        <v>568</v>
      </c>
      <c r="T15" s="123">
        <v>3716</v>
      </c>
      <c r="U15" s="124">
        <v>1</v>
      </c>
    </row>
    <row r="16" spans="1:21" ht="14.1" customHeight="1" thickBot="1">
      <c r="A16" s="10">
        <f>IF(Q16&lt;&gt;0,+RANK(Q16,Q$5:Q$113,0),0)</f>
        <v>43</v>
      </c>
      <c r="B16" s="105" t="s">
        <v>112</v>
      </c>
      <c r="C16" s="70"/>
      <c r="D16" s="99">
        <v>11.48</v>
      </c>
      <c r="E16" s="52">
        <f t="shared" si="1"/>
        <v>98</v>
      </c>
      <c r="F16" s="52"/>
      <c r="G16" s="51">
        <v>0</v>
      </c>
      <c r="H16" s="52">
        <f>IF(G16&lt;&gt;0,INT(1.84523*((G16*100)-75)^1.348),0)</f>
        <v>0</v>
      </c>
      <c r="I16" s="51"/>
      <c r="J16" s="52">
        <f>IF(I16&lt;&gt;0,INT(0.188807*((I16*100)-210)^1.41),0)</f>
        <v>0</v>
      </c>
      <c r="K16" s="51">
        <v>31.99</v>
      </c>
      <c r="L16" s="52">
        <f>IF(AND(K16&gt;8.15,K16&lt;&gt;"N"),INT(7.86*(K16-8)^1.1),0)</f>
        <v>259</v>
      </c>
      <c r="M16" s="53">
        <v>2</v>
      </c>
      <c r="N16" s="54" t="s">
        <v>13</v>
      </c>
      <c r="O16" s="55">
        <v>50.67</v>
      </c>
      <c r="P16" s="52">
        <f>IF(AND(60*M16+O16&lt;182.6,M16&gt;0),INT(0.19889*(185-(60*M16+O16))^1.88),0)</f>
        <v>29</v>
      </c>
      <c r="Q16" s="19">
        <f>SUM(E16,H16,J16,L16,P16,)</f>
        <v>386</v>
      </c>
      <c r="S16" s="120" t="s">
        <v>569</v>
      </c>
      <c r="T16" s="123">
        <v>3712</v>
      </c>
      <c r="U16" s="124">
        <v>1</v>
      </c>
    </row>
    <row r="17" spans="1:21" ht="14.1" customHeight="1" thickBot="1">
      <c r="A17" s="11">
        <f>IF(Q17&lt;&gt;0,+RANK(Q17,Q$5:Q$113,0),0)</f>
        <v>4</v>
      </c>
      <c r="B17" s="148" t="s">
        <v>113</v>
      </c>
      <c r="C17" s="71"/>
      <c r="D17" s="100">
        <v>9.6199999999999992</v>
      </c>
      <c r="E17" s="62">
        <f t="shared" si="1"/>
        <v>417</v>
      </c>
      <c r="F17" s="62"/>
      <c r="G17" s="61">
        <v>1.29</v>
      </c>
      <c r="H17" s="62">
        <f>IF(G17&lt;&gt;0,INT(1.84523*((G17*100)-75)^1.348),0)</f>
        <v>399</v>
      </c>
      <c r="I17" s="61"/>
      <c r="J17" s="62">
        <f>IF(I17&lt;&gt;0,INT(0.188807*((I17*100)-210)^1.41),0)</f>
        <v>0</v>
      </c>
      <c r="K17" s="61">
        <v>37.58</v>
      </c>
      <c r="L17" s="62">
        <f>IF(AND(K17&gt;8.15,K17&lt;&gt;"N"),INT(7.86*(K17-8)^1.1),0)</f>
        <v>326</v>
      </c>
      <c r="M17" s="63">
        <v>2</v>
      </c>
      <c r="N17" s="64" t="s">
        <v>13</v>
      </c>
      <c r="O17" s="65">
        <v>13.77</v>
      </c>
      <c r="P17" s="62">
        <f>IF(AND(60*M17+O17&lt;182.6,M17&gt;0),INT(0.19889*(185-(60*M17+O17))^1.88),0)</f>
        <v>325</v>
      </c>
      <c r="Q17" s="20">
        <f>SUM(E17,H17,J17,L17,P17,)</f>
        <v>1467</v>
      </c>
      <c r="S17" s="120" t="s">
        <v>570</v>
      </c>
      <c r="T17" s="123">
        <v>3706</v>
      </c>
      <c r="U17" s="124">
        <v>1</v>
      </c>
    </row>
    <row r="18" spans="1:21" ht="14.1" customHeight="1" thickBot="1">
      <c r="A18" s="15" t="s">
        <v>16</v>
      </c>
      <c r="B18" s="16"/>
      <c r="C18" s="9"/>
      <c r="D18" s="89">
        <f>LARGE(Q21:Q25,1)+LARGE(Q21:Q25,2)+LARGE(Q21:Q25,3)+LARGE(Q21:Q25,4)</f>
        <v>3706</v>
      </c>
      <c r="E18" s="90"/>
      <c r="F18" s="41"/>
      <c r="G18" s="5" t="s">
        <v>12</v>
      </c>
      <c r="H18" s="4"/>
      <c r="I18" s="4"/>
      <c r="J18" s="4"/>
      <c r="K18" s="4"/>
      <c r="L18" s="4"/>
      <c r="M18" s="4"/>
      <c r="N18" s="4"/>
      <c r="O18" s="6"/>
      <c r="P18" s="4"/>
      <c r="Q18" s="91">
        <v>0</v>
      </c>
      <c r="S18" s="120" t="s">
        <v>571</v>
      </c>
      <c r="T18" s="123">
        <v>3576</v>
      </c>
      <c r="U18" s="124">
        <v>1</v>
      </c>
    </row>
    <row r="19" spans="1:21" ht="14.1" customHeight="1">
      <c r="A19" s="79" t="s">
        <v>11</v>
      </c>
      <c r="B19" s="39" t="s">
        <v>15</v>
      </c>
      <c r="C19" s="92" t="s">
        <v>0</v>
      </c>
      <c r="D19" s="25" t="s">
        <v>1</v>
      </c>
      <c r="E19" s="26"/>
      <c r="F19" s="36" t="s">
        <v>8</v>
      </c>
      <c r="G19" s="25"/>
      <c r="H19" s="26"/>
      <c r="I19" s="25" t="s">
        <v>2</v>
      </c>
      <c r="J19" s="26"/>
      <c r="K19" s="25" t="s">
        <v>3</v>
      </c>
      <c r="L19" s="26"/>
      <c r="M19" s="80" t="s">
        <v>14</v>
      </c>
      <c r="N19" s="27"/>
      <c r="O19" s="27"/>
      <c r="P19" s="26"/>
      <c r="Q19" s="21" t="s">
        <v>7</v>
      </c>
      <c r="S19" s="120" t="s">
        <v>520</v>
      </c>
      <c r="T19" s="123">
        <v>3532</v>
      </c>
      <c r="U19" s="124">
        <v>1</v>
      </c>
    </row>
    <row r="20" spans="1:21" ht="14.1" customHeight="1">
      <c r="A20" s="33"/>
      <c r="B20" s="108" t="s">
        <v>120</v>
      </c>
      <c r="C20" s="29"/>
      <c r="D20" s="23" t="s">
        <v>5</v>
      </c>
      <c r="E20" s="23" t="s">
        <v>6</v>
      </c>
      <c r="F20" s="37"/>
      <c r="G20" s="23" t="s">
        <v>5</v>
      </c>
      <c r="H20" s="23" t="s">
        <v>6</v>
      </c>
      <c r="I20" s="23" t="s">
        <v>5</v>
      </c>
      <c r="J20" s="23" t="s">
        <v>6</v>
      </c>
      <c r="K20" s="23" t="s">
        <v>5</v>
      </c>
      <c r="L20" s="23" t="s">
        <v>6</v>
      </c>
      <c r="M20" s="81" t="s">
        <v>5</v>
      </c>
      <c r="N20" s="31"/>
      <c r="O20" s="32"/>
      <c r="P20" s="23" t="s">
        <v>6</v>
      </c>
      <c r="Q20" s="22"/>
      <c r="S20" s="120" t="s">
        <v>572</v>
      </c>
      <c r="T20" s="123">
        <v>3412</v>
      </c>
      <c r="U20" s="124">
        <v>1</v>
      </c>
    </row>
    <row r="21" spans="1:21" ht="14.1" customHeight="1" thickBot="1">
      <c r="A21" s="10">
        <f>IF(Q21&lt;&gt;0,+RANK(Q21,Q$5:Q$113,0),0)</f>
        <v>10</v>
      </c>
      <c r="B21" s="104" t="s">
        <v>115</v>
      </c>
      <c r="C21" s="70"/>
      <c r="D21" s="99">
        <v>10.16</v>
      </c>
      <c r="E21" s="52">
        <f>IF(AND(D21&gt;0,D21&lt;12.7),INT(46.0849*(13-D21)^1.81),0)</f>
        <v>304</v>
      </c>
      <c r="F21" s="52"/>
      <c r="G21" s="51">
        <v>1.17</v>
      </c>
      <c r="H21" s="52">
        <f>IF(G21&lt;&gt;0,INT(1.84523*((G21*100)-75)^1.348),0)</f>
        <v>284</v>
      </c>
      <c r="I21" s="51"/>
      <c r="J21" s="52">
        <f>IF(I21&lt;&gt;0,INT(0.188807*((I21*100)-210)^1.41),0)</f>
        <v>0</v>
      </c>
      <c r="K21" s="51">
        <v>42.5</v>
      </c>
      <c r="L21" s="52">
        <f>IF(AND(K21&gt;8.15,K21&lt;&gt;"N"),INT(7.86*(K21-8)^1.1),0)</f>
        <v>386</v>
      </c>
      <c r="M21" s="53">
        <v>2</v>
      </c>
      <c r="N21" s="54" t="s">
        <v>13</v>
      </c>
      <c r="O21" s="55">
        <v>19.440000000000001</v>
      </c>
      <c r="P21" s="52">
        <f>IF(AND(60*M21+O21&lt;182.6,M21&gt;0),INT(0.19889*(185-(60*M21+O21))^1.88),0)</f>
        <v>261</v>
      </c>
      <c r="Q21" s="19">
        <f>SUM(E21,H21,J21,L21,P21,)</f>
        <v>1235</v>
      </c>
      <c r="S21" s="120" t="s">
        <v>573</v>
      </c>
      <c r="T21" s="123">
        <v>3359</v>
      </c>
      <c r="U21" s="124">
        <v>1</v>
      </c>
    </row>
    <row r="22" spans="1:21" ht="14.1" customHeight="1" thickBot="1">
      <c r="A22" s="10">
        <f>IF(Q22&lt;&gt;0,+RANK(Q22,Q$5:Q$113,0),0)</f>
        <v>28</v>
      </c>
      <c r="B22" s="105" t="s">
        <v>116</v>
      </c>
      <c r="C22" s="70"/>
      <c r="D22" s="99">
        <v>10.050000000000001</v>
      </c>
      <c r="E22" s="52">
        <f t="shared" ref="E22:E25" si="2">IF(AND(D22&gt;0,D22&lt;12.7),INT(46.0849*(13-D22)^1.81),0)</f>
        <v>326</v>
      </c>
      <c r="F22" s="52"/>
      <c r="G22" s="51"/>
      <c r="H22" s="52">
        <f>IF(G22&lt;&gt;0,INT(1.84523*((G22*100)-75)^1.348),0)</f>
        <v>0</v>
      </c>
      <c r="I22" s="51">
        <v>2.42</v>
      </c>
      <c r="J22" s="52">
        <f>IF(I22&lt;&gt;0,INT(0.188807*((I22*100)-210)^1.41),0)</f>
        <v>25</v>
      </c>
      <c r="K22" s="51">
        <v>23.71</v>
      </c>
      <c r="L22" s="52">
        <f>IF(AND(K22&gt;8.15,K22&lt;&gt;"N"),INT(7.86*(K22-8)^1.1),0)</f>
        <v>162</v>
      </c>
      <c r="M22" s="53">
        <v>2</v>
      </c>
      <c r="N22" s="54" t="s">
        <v>13</v>
      </c>
      <c r="O22" s="55">
        <v>17.829999999999998</v>
      </c>
      <c r="P22" s="52">
        <f>IF(AND(60*M22+O22&lt;182.6,M22&gt;0),INT(0.19889*(185-(60*M22+O22))^1.88),0)</f>
        <v>278</v>
      </c>
      <c r="Q22" s="19">
        <f>SUM(E22,H22,J22,L22,P22,)</f>
        <v>791</v>
      </c>
      <c r="S22" s="120" t="s">
        <v>574</v>
      </c>
      <c r="T22" s="123">
        <v>3224</v>
      </c>
      <c r="U22" s="124">
        <v>1</v>
      </c>
    </row>
    <row r="23" spans="1:21" ht="14.1" customHeight="1" thickBot="1">
      <c r="A23" s="10">
        <f>IF(Q23&lt;&gt;0,+RANK(Q23,Q$5:Q$113,0),0)</f>
        <v>22</v>
      </c>
      <c r="B23" s="105" t="s">
        <v>117</v>
      </c>
      <c r="C23" s="70"/>
      <c r="D23" s="99">
        <v>9.89</v>
      </c>
      <c r="E23" s="52">
        <f t="shared" si="2"/>
        <v>359</v>
      </c>
      <c r="F23" s="52"/>
      <c r="G23" s="51"/>
      <c r="H23" s="52">
        <f>IF(G23&lt;&gt;0,INT(1.84523*((G23*100)-75)^1.348),0)</f>
        <v>0</v>
      </c>
      <c r="I23" s="51">
        <v>3.38</v>
      </c>
      <c r="J23" s="52">
        <f>IF(I23&lt;&gt;0,INT(0.188807*((I23*100)-210)^1.41),0)</f>
        <v>176</v>
      </c>
      <c r="K23" s="51">
        <v>19.79</v>
      </c>
      <c r="L23" s="52">
        <f>IF(AND(K23&gt;8.15,K23&lt;&gt;"N"),INT(7.86*(K23-8)^1.1),0)</f>
        <v>118</v>
      </c>
      <c r="M23" s="53">
        <v>2</v>
      </c>
      <c r="N23" s="54" t="s">
        <v>13</v>
      </c>
      <c r="O23" s="55">
        <v>20.29</v>
      </c>
      <c r="P23" s="52">
        <f>IF(AND(60*M23+O23&lt;182.6,M23&gt;0),INT(0.19889*(185-(60*M23+O23))^1.88),0)</f>
        <v>251</v>
      </c>
      <c r="Q23" s="19">
        <f>SUM(E23,H23,J23,L23,P23,)</f>
        <v>904</v>
      </c>
      <c r="S23" s="120" t="s">
        <v>599</v>
      </c>
      <c r="T23" s="123">
        <v>3003</v>
      </c>
      <c r="U23" s="124">
        <v>1</v>
      </c>
    </row>
    <row r="24" spans="1:21" ht="14.1" customHeight="1" thickBot="1">
      <c r="A24" s="10">
        <f>IF(Q24&lt;&gt;0,+RANK(Q24,Q$5:Q$113,0),0)</f>
        <v>30</v>
      </c>
      <c r="B24" s="105" t="s">
        <v>118</v>
      </c>
      <c r="C24" s="70"/>
      <c r="D24" s="99">
        <v>10.35</v>
      </c>
      <c r="E24" s="52">
        <f t="shared" si="2"/>
        <v>268</v>
      </c>
      <c r="F24" s="52"/>
      <c r="G24" s="51">
        <v>0</v>
      </c>
      <c r="H24" s="52">
        <f>IF(G24&lt;&gt;0,INT(1.84523*((G24*100)-75)^1.348),0)</f>
        <v>0</v>
      </c>
      <c r="I24" s="51"/>
      <c r="J24" s="52">
        <f>IF(I24&lt;&gt;0,INT(0.188807*((I24*100)-210)^1.41),0)</f>
        <v>0</v>
      </c>
      <c r="K24" s="51">
        <v>22.95</v>
      </c>
      <c r="L24" s="52">
        <f>IF(AND(K24&gt;8.15,K24&lt;&gt;"N"),INT(7.86*(K24-8)^1.1),0)</f>
        <v>154</v>
      </c>
      <c r="M24" s="53">
        <v>2</v>
      </c>
      <c r="N24" s="54" t="s">
        <v>13</v>
      </c>
      <c r="O24" s="55">
        <v>15.55</v>
      </c>
      <c r="P24" s="52">
        <f>IF(AND(60*M24+O24&lt;182.6,M24&gt;0),INT(0.19889*(185-(60*M24+O24))^1.88),0)</f>
        <v>304</v>
      </c>
      <c r="Q24" s="19">
        <f>SUM(E24,H24,J24,L24,P24,)</f>
        <v>726</v>
      </c>
      <c r="S24" s="120" t="s">
        <v>557</v>
      </c>
      <c r="T24" s="123">
        <v>2434</v>
      </c>
      <c r="U24" s="124">
        <v>1</v>
      </c>
    </row>
    <row r="25" spans="1:21" ht="14.1" customHeight="1" thickBot="1">
      <c r="A25" s="11">
        <f>IF(Q25&lt;&gt;0,+RANK(Q25,Q$5:Q$113,0),0)</f>
        <v>29</v>
      </c>
      <c r="B25" s="148" t="s">
        <v>119</v>
      </c>
      <c r="C25" s="71"/>
      <c r="D25" s="100">
        <v>9.98</v>
      </c>
      <c r="E25" s="62">
        <f t="shared" si="2"/>
        <v>340</v>
      </c>
      <c r="F25" s="62"/>
      <c r="G25" s="61"/>
      <c r="H25" s="62">
        <f>IF(G25&lt;&gt;0,INT(1.84523*((G25*100)-75)^1.348),0)</f>
        <v>0</v>
      </c>
      <c r="I25" s="61">
        <v>3.1</v>
      </c>
      <c r="J25" s="62">
        <f>IF(I25&lt;&gt;0,INT(0.188807*((I25*100)-210)^1.41),0)</f>
        <v>124</v>
      </c>
      <c r="K25" s="61">
        <v>20.36</v>
      </c>
      <c r="L25" s="62">
        <f>IF(AND(K25&gt;8.15,K25&lt;&gt;"N"),INT(7.86*(K25-8)^1.1),0)</f>
        <v>124</v>
      </c>
      <c r="M25" s="63">
        <v>2</v>
      </c>
      <c r="N25" s="64" t="s">
        <v>13</v>
      </c>
      <c r="O25" s="65">
        <v>26.67</v>
      </c>
      <c r="P25" s="62">
        <f>IF(AND(60*M25+O25&lt;182.6,M25&gt;0),INT(0.19889*(185-(60*M25+O25))^1.88),0)</f>
        <v>188</v>
      </c>
      <c r="Q25" s="20">
        <f>SUM(E25,H25,J25,L25,P25,)</f>
        <v>776</v>
      </c>
      <c r="S25" s="120" t="s">
        <v>597</v>
      </c>
      <c r="T25" s="123">
        <v>2395</v>
      </c>
      <c r="U25" s="124">
        <v>1</v>
      </c>
    </row>
    <row r="26" spans="1:21" ht="14.1" customHeight="1" thickBot="1">
      <c r="A26" s="15" t="s">
        <v>16</v>
      </c>
      <c r="B26" s="16"/>
      <c r="C26" s="9"/>
      <c r="D26" s="89">
        <f>LARGE(Q29:Q33,1)+LARGE(Q29:Q33,2)+LARGE(Q29:Q33,3)+LARGE(Q29:Q33,4)</f>
        <v>3224</v>
      </c>
      <c r="E26" s="90"/>
      <c r="F26" s="41"/>
      <c r="G26" s="5" t="s">
        <v>12</v>
      </c>
      <c r="H26" s="4"/>
      <c r="I26" s="4"/>
      <c r="J26" s="4"/>
      <c r="K26" s="4"/>
      <c r="L26" s="4"/>
      <c r="M26" s="4"/>
      <c r="N26" s="4"/>
      <c r="O26" s="6"/>
      <c r="P26" s="4"/>
      <c r="Q26" s="91">
        <v>0</v>
      </c>
      <c r="S26" s="120" t="s">
        <v>575</v>
      </c>
      <c r="T26" s="123">
        <v>1780</v>
      </c>
      <c r="U26" s="124">
        <v>1</v>
      </c>
    </row>
    <row r="27" spans="1:21" ht="14.1" customHeight="1">
      <c r="A27" s="79" t="s">
        <v>11</v>
      </c>
      <c r="B27" s="39" t="s">
        <v>15</v>
      </c>
      <c r="C27" s="92" t="s">
        <v>0</v>
      </c>
      <c r="D27" s="25" t="s">
        <v>1</v>
      </c>
      <c r="E27" s="26"/>
      <c r="F27" s="36" t="s">
        <v>8</v>
      </c>
      <c r="G27" s="25"/>
      <c r="H27" s="26"/>
      <c r="I27" s="25" t="s">
        <v>2</v>
      </c>
      <c r="J27" s="26"/>
      <c r="K27" s="25" t="s">
        <v>3</v>
      </c>
      <c r="L27" s="26"/>
      <c r="M27" s="80" t="s">
        <v>14</v>
      </c>
      <c r="N27" s="27"/>
      <c r="O27" s="27"/>
      <c r="P27" s="26"/>
      <c r="Q27" s="21" t="s">
        <v>7</v>
      </c>
      <c r="S27" s="120" t="s">
        <v>525</v>
      </c>
      <c r="T27" s="123">
        <v>1126</v>
      </c>
      <c r="U27" s="124">
        <v>1</v>
      </c>
    </row>
    <row r="28" spans="1:21" ht="14.1" customHeight="1">
      <c r="A28" s="33"/>
      <c r="B28" s="108" t="s">
        <v>126</v>
      </c>
      <c r="C28" s="29"/>
      <c r="D28" s="23" t="s">
        <v>5</v>
      </c>
      <c r="E28" s="23" t="s">
        <v>6</v>
      </c>
      <c r="F28" s="37"/>
      <c r="G28" s="23" t="s">
        <v>5</v>
      </c>
      <c r="H28" s="23" t="s">
        <v>6</v>
      </c>
      <c r="I28" s="23" t="s">
        <v>5</v>
      </c>
      <c r="J28" s="23" t="s">
        <v>6</v>
      </c>
      <c r="K28" s="23" t="s">
        <v>5</v>
      </c>
      <c r="L28" s="23" t="s">
        <v>6</v>
      </c>
      <c r="M28" s="81" t="s">
        <v>5</v>
      </c>
      <c r="N28" s="31"/>
      <c r="O28" s="32"/>
      <c r="P28" s="23" t="s">
        <v>6</v>
      </c>
      <c r="Q28" s="22"/>
    </row>
    <row r="29" spans="1:21" ht="14.1" customHeight="1" thickBot="1">
      <c r="A29" s="10">
        <f>IF(Q29&lt;&gt;0,+RANK(Q29,Q$5:Q$113,0),0)</f>
        <v>31</v>
      </c>
      <c r="B29" s="104" t="s">
        <v>121</v>
      </c>
      <c r="C29" s="70"/>
      <c r="D29" s="99">
        <v>10.42</v>
      </c>
      <c r="E29" s="52">
        <f>IF(AND(D29&gt;0,D29&lt;12.7),INT(46.0849*(13-D29)^1.81),0)</f>
        <v>256</v>
      </c>
      <c r="F29" s="52"/>
      <c r="G29" s="51"/>
      <c r="H29" s="52">
        <f>IF(G29&lt;&gt;0,INT(1.84523*((G29*100)-75)^1.348),0)</f>
        <v>0</v>
      </c>
      <c r="I29" s="51">
        <v>2.79</v>
      </c>
      <c r="J29" s="52">
        <f>IF(I29&lt;&gt;0,INT(0.188807*((I29*100)-210)^1.41),0)</f>
        <v>73</v>
      </c>
      <c r="K29" s="51">
        <v>22.43</v>
      </c>
      <c r="L29" s="52">
        <f>IF(AND(K29&gt;8.15,K29&lt;&gt;"N"),INT(7.86*(K29-8)^1.1),0)</f>
        <v>148</v>
      </c>
      <c r="M29" s="53">
        <v>2</v>
      </c>
      <c r="N29" s="54" t="s">
        <v>13</v>
      </c>
      <c r="O29" s="55">
        <v>22.89</v>
      </c>
      <c r="P29" s="52">
        <f>IF(AND(60*M29+O29&lt;182.6,M29&gt;0),INT(0.19889*(185-(60*M29+O29))^1.88),0)</f>
        <v>225</v>
      </c>
      <c r="Q29" s="19">
        <f>SUM(E29,H29,J29,L29,P29,)</f>
        <v>702</v>
      </c>
    </row>
    <row r="30" spans="1:21" ht="14.1" customHeight="1" thickBot="1">
      <c r="A30" s="10">
        <f>IF(Q30&lt;&gt;0,+RANK(Q30,Q$5:Q$113,0),0)</f>
        <v>32</v>
      </c>
      <c r="B30" s="105" t="s">
        <v>122</v>
      </c>
      <c r="C30" s="70"/>
      <c r="D30" s="99">
        <v>10.58</v>
      </c>
      <c r="E30" s="52">
        <f t="shared" ref="E30:E33" si="3">IF(AND(D30&gt;0,D30&lt;12.7),INT(46.0849*(13-D30)^1.81),0)</f>
        <v>228</v>
      </c>
      <c r="F30" s="52"/>
      <c r="G30" s="51"/>
      <c r="H30" s="52">
        <f>IF(G30&lt;&gt;0,INT(1.84523*((G30*100)-75)^1.348),0)</f>
        <v>0</v>
      </c>
      <c r="I30" s="51">
        <v>2.93</v>
      </c>
      <c r="J30" s="52">
        <f>IF(I30&lt;&gt;0,INT(0.188807*((I30*100)-210)^1.41),0)</f>
        <v>95</v>
      </c>
      <c r="K30" s="51">
        <v>30.29</v>
      </c>
      <c r="L30" s="52">
        <f>IF(AND(K30&gt;8.15,K30&lt;&gt;"N"),INT(7.86*(K30-8)^1.1),0)</f>
        <v>238</v>
      </c>
      <c r="M30" s="53">
        <v>2</v>
      </c>
      <c r="N30" s="54" t="s">
        <v>13</v>
      </c>
      <c r="O30" s="55">
        <v>38.42</v>
      </c>
      <c r="P30" s="52">
        <f>IF(AND(60*M30+O30&lt;182.6,M30&gt;0),INT(0.19889*(185-(60*M30+O30))^1.88),0)</f>
        <v>94</v>
      </c>
      <c r="Q30" s="19">
        <f>SUM(E30,H30,J30,L30,P30,)</f>
        <v>655</v>
      </c>
    </row>
    <row r="31" spans="1:21" ht="14.1" customHeight="1" thickBot="1">
      <c r="A31" s="10">
        <f>IF(Q31&lt;&gt;0,+RANK(Q31,Q$5:Q$113,0),0)</f>
        <v>25</v>
      </c>
      <c r="B31" s="105" t="s">
        <v>123</v>
      </c>
      <c r="C31" s="70"/>
      <c r="D31" s="99">
        <v>9.94</v>
      </c>
      <c r="E31" s="52">
        <f t="shared" si="3"/>
        <v>348</v>
      </c>
      <c r="F31" s="52"/>
      <c r="G31" s="51"/>
      <c r="H31" s="52">
        <f>IF(G31&lt;&gt;0,INT(1.84523*((G31*100)-75)^1.348),0)</f>
        <v>0</v>
      </c>
      <c r="I31" s="51">
        <v>3.08</v>
      </c>
      <c r="J31" s="52">
        <f>IF(I31&lt;&gt;0,INT(0.188807*((I31*100)-210)^1.41),0)</f>
        <v>121</v>
      </c>
      <c r="K31" s="51">
        <v>20.05</v>
      </c>
      <c r="L31" s="52">
        <f>IF(AND(K31&gt;8.15,K31&lt;&gt;"N"),INT(7.86*(K31-8)^1.1),0)</f>
        <v>121</v>
      </c>
      <c r="M31" s="53">
        <v>2</v>
      </c>
      <c r="N31" s="54" t="s">
        <v>13</v>
      </c>
      <c r="O31" s="55">
        <v>21.82</v>
      </c>
      <c r="P31" s="52">
        <f>IF(AND(60*M31+O31&lt;182.6,M31&gt;0),INT(0.19889*(185-(60*M31+O31))^1.88),0)</f>
        <v>236</v>
      </c>
      <c r="Q31" s="19">
        <f>SUM(E31,H31,J31,L31,P31,)</f>
        <v>826</v>
      </c>
    </row>
    <row r="32" spans="1:21" ht="14.1" customHeight="1" thickBot="1">
      <c r="A32" s="10">
        <f>IF(Q32&lt;&gt;0,+RANK(Q32,Q$5:Q$113,0),0)</f>
        <v>15</v>
      </c>
      <c r="B32" s="105" t="s">
        <v>124</v>
      </c>
      <c r="C32" s="70"/>
      <c r="D32" s="99">
        <v>9.51</v>
      </c>
      <c r="E32" s="52">
        <f t="shared" si="3"/>
        <v>442</v>
      </c>
      <c r="F32" s="52"/>
      <c r="G32" s="51">
        <v>1.1299999999999999</v>
      </c>
      <c r="H32" s="52">
        <f>IF(G32&lt;&gt;0,INT(1.84523*((G32*100)-75)^1.348),0)</f>
        <v>248</v>
      </c>
      <c r="I32" s="51"/>
      <c r="J32" s="52">
        <f>IF(I32&lt;&gt;0,INT(0.188807*((I32*100)-210)^1.41),0)</f>
        <v>0</v>
      </c>
      <c r="K32" s="51">
        <v>22.55</v>
      </c>
      <c r="L32" s="52">
        <f>IF(AND(K32&gt;8.15,K32&lt;&gt;"N"),INT(7.86*(K32-8)^1.1),0)</f>
        <v>149</v>
      </c>
      <c r="M32" s="53">
        <v>2</v>
      </c>
      <c r="N32" s="54" t="s">
        <v>13</v>
      </c>
      <c r="O32" s="55">
        <v>25.18</v>
      </c>
      <c r="P32" s="52">
        <f>IF(AND(60*M32+O32&lt;182.6,M32&gt;0),INT(0.19889*(185-(60*M32+O32))^1.88),0)</f>
        <v>202</v>
      </c>
      <c r="Q32" s="19">
        <f>SUM(E32,H32,J32,L32,P32,)</f>
        <v>1041</v>
      </c>
    </row>
    <row r="33" spans="1:17" ht="14.1" customHeight="1" thickBot="1">
      <c r="A33" s="11">
        <f>IF(Q33&lt;&gt;0,+RANK(Q33,Q$5:Q$113,0),0)</f>
        <v>35</v>
      </c>
      <c r="B33" s="149" t="s">
        <v>125</v>
      </c>
      <c r="C33" s="71"/>
      <c r="D33" s="100">
        <v>10.55</v>
      </c>
      <c r="E33" s="62">
        <f t="shared" si="3"/>
        <v>233</v>
      </c>
      <c r="F33" s="62"/>
      <c r="G33" s="61">
        <v>1.1299999999999999</v>
      </c>
      <c r="H33" s="62">
        <f>IF(G33&lt;&gt;0,INT(1.84523*((G33*100)-75)^1.348),0)</f>
        <v>248</v>
      </c>
      <c r="I33" s="61"/>
      <c r="J33" s="62">
        <f>IF(I33&lt;&gt;0,INT(0.188807*((I33*100)-210)^1.41),0)</f>
        <v>0</v>
      </c>
      <c r="K33" s="61">
        <v>18.059999999999999</v>
      </c>
      <c r="L33" s="62">
        <f>IF(AND(K33&gt;8.15,K33&lt;&gt;"N"),INT(7.86*(K33-8)^1.1),0)</f>
        <v>99</v>
      </c>
      <c r="M33" s="63">
        <v>2</v>
      </c>
      <c r="N33" s="64" t="s">
        <v>13</v>
      </c>
      <c r="O33" s="65">
        <v>43.08</v>
      </c>
      <c r="P33" s="62">
        <f>IF(AND(60*M33+O33&lt;182.6,M33&gt;0),INT(0.19889*(185-(60*M33+O33))^1.88),0)</f>
        <v>65</v>
      </c>
      <c r="Q33" s="20">
        <f>SUM(E33,H33,J33,L33,P33,)</f>
        <v>645</v>
      </c>
    </row>
    <row r="34" spans="1:17" ht="14.1" customHeight="1" thickBot="1">
      <c r="A34" s="15" t="s">
        <v>16</v>
      </c>
      <c r="B34" s="16"/>
      <c r="C34" s="9"/>
      <c r="D34" s="89">
        <f>LARGE(Q37:Q41,1)+LARGE(Q37:Q41,2)+LARGE(Q37:Q41,3)+LARGE(Q37:Q41,4)</f>
        <v>4508</v>
      </c>
      <c r="E34" s="90"/>
      <c r="F34" s="41"/>
      <c r="G34" s="5" t="s">
        <v>12</v>
      </c>
      <c r="H34" s="4"/>
      <c r="I34" s="4"/>
      <c r="J34" s="4"/>
      <c r="K34" s="4"/>
      <c r="L34" s="4"/>
      <c r="M34" s="4"/>
      <c r="N34" s="4"/>
      <c r="O34" s="6"/>
      <c r="P34" s="4"/>
      <c r="Q34" s="91">
        <v>0</v>
      </c>
    </row>
    <row r="35" spans="1:17" ht="14.1" customHeight="1">
      <c r="A35" s="79" t="s">
        <v>11</v>
      </c>
      <c r="B35" s="39" t="s">
        <v>15</v>
      </c>
      <c r="C35" s="92" t="s">
        <v>0</v>
      </c>
      <c r="D35" s="25" t="s">
        <v>1</v>
      </c>
      <c r="E35" s="26"/>
      <c r="F35" s="36" t="s">
        <v>8</v>
      </c>
      <c r="G35" s="25"/>
      <c r="H35" s="26"/>
      <c r="I35" s="25" t="s">
        <v>2</v>
      </c>
      <c r="J35" s="26"/>
      <c r="K35" s="25" t="s">
        <v>3</v>
      </c>
      <c r="L35" s="26"/>
      <c r="M35" s="80" t="s">
        <v>14</v>
      </c>
      <c r="N35" s="27"/>
      <c r="O35" s="27"/>
      <c r="P35" s="26"/>
      <c r="Q35" s="21" t="s">
        <v>7</v>
      </c>
    </row>
    <row r="36" spans="1:17" ht="14.1" customHeight="1">
      <c r="A36" s="33"/>
      <c r="B36" s="108" t="s">
        <v>132</v>
      </c>
      <c r="C36" s="29"/>
      <c r="D36" s="23" t="s">
        <v>5</v>
      </c>
      <c r="E36" s="23" t="s">
        <v>6</v>
      </c>
      <c r="F36" s="37"/>
      <c r="G36" s="23" t="s">
        <v>5</v>
      </c>
      <c r="H36" s="23" t="s">
        <v>6</v>
      </c>
      <c r="I36" s="23" t="s">
        <v>5</v>
      </c>
      <c r="J36" s="23" t="s">
        <v>6</v>
      </c>
      <c r="K36" s="23" t="s">
        <v>5</v>
      </c>
      <c r="L36" s="23" t="s">
        <v>6</v>
      </c>
      <c r="M36" s="81" t="s">
        <v>5</v>
      </c>
      <c r="N36" s="31"/>
      <c r="O36" s="32"/>
      <c r="P36" s="23" t="s">
        <v>6</v>
      </c>
      <c r="Q36" s="22"/>
    </row>
    <row r="37" spans="1:17" ht="14.1" customHeight="1" thickBot="1">
      <c r="A37" s="10">
        <f>IF(Q37&lt;&gt;0,+RANK(Q37,Q$5:Q$113,0),0)</f>
        <v>8</v>
      </c>
      <c r="B37" s="104" t="s">
        <v>127</v>
      </c>
      <c r="C37" s="70"/>
      <c r="D37" s="99">
        <v>9.74</v>
      </c>
      <c r="E37" s="52">
        <f>IF(AND(D37&gt;0,D37&lt;12.7),INT(46.0849*(13-D37)^1.81),0)</f>
        <v>391</v>
      </c>
      <c r="F37" s="52"/>
      <c r="G37" s="51"/>
      <c r="H37" s="52">
        <f>IF(G37&lt;&gt;0,INT(1.84523*((G37*100)-75)^1.348),0)</f>
        <v>0</v>
      </c>
      <c r="I37" s="51">
        <v>3.23</v>
      </c>
      <c r="J37" s="52">
        <f>IF(I37&lt;&gt;0,INT(0.188807*((I37*100)-210)^1.41),0)</f>
        <v>148</v>
      </c>
      <c r="K37" s="51">
        <v>40.619999999999997</v>
      </c>
      <c r="L37" s="52">
        <f>IF(AND(K37&gt;8.15,K37&lt;&gt;"N"),INT(7.86*(K37-8)^1.1),0)</f>
        <v>363</v>
      </c>
      <c r="M37" s="53">
        <v>2</v>
      </c>
      <c r="N37" s="54" t="s">
        <v>13</v>
      </c>
      <c r="O37" s="55">
        <v>8.1199999999999992</v>
      </c>
      <c r="P37" s="52">
        <f>IF(AND(60*M37+O37&lt;182.6,M37&gt;0),INT(0.19889*(185-(60*M37+O37))^1.88),0)</f>
        <v>396</v>
      </c>
      <c r="Q37" s="19">
        <f>SUM(E37,H37,J37,L37,P37,)</f>
        <v>1298</v>
      </c>
    </row>
    <row r="38" spans="1:17" ht="14.1" customHeight="1" thickBot="1">
      <c r="A38" s="10">
        <f>IF(Q38&lt;&gt;0,+RANK(Q38,Q$5:Q$113,0),0)</f>
        <v>11</v>
      </c>
      <c r="B38" s="105" t="s">
        <v>128</v>
      </c>
      <c r="C38" s="70"/>
      <c r="D38" s="99">
        <v>9.64</v>
      </c>
      <c r="E38" s="52">
        <f t="shared" ref="E38:E41" si="4">IF(AND(D38&gt;0,D38&lt;12.7),INT(46.0849*(13-D38)^1.81),0)</f>
        <v>413</v>
      </c>
      <c r="F38" s="52"/>
      <c r="G38" s="51">
        <v>1.17</v>
      </c>
      <c r="H38" s="52">
        <f>IF(G38&lt;&gt;0,INT(1.84523*((G38*100)-75)^1.348),0)</f>
        <v>284</v>
      </c>
      <c r="I38" s="51"/>
      <c r="J38" s="52">
        <f>IF(I38&lt;&gt;0,INT(0.188807*((I38*100)-210)^1.41),0)</f>
        <v>0</v>
      </c>
      <c r="K38" s="51">
        <v>22.88</v>
      </c>
      <c r="L38" s="52">
        <f>IF(AND(K38&gt;8.15,K38&lt;&gt;"N"),INT(7.86*(K38-8)^1.1),0)</f>
        <v>153</v>
      </c>
      <c r="M38" s="53">
        <v>2</v>
      </c>
      <c r="N38" s="54" t="s">
        <v>13</v>
      </c>
      <c r="O38" s="55">
        <v>9.07</v>
      </c>
      <c r="P38" s="52">
        <f>IF(AND(60*M38+O38&lt;182.6,M38&gt;0),INT(0.19889*(185-(60*M38+O38))^1.88),0)</f>
        <v>383</v>
      </c>
      <c r="Q38" s="19">
        <f>SUM(E38,H38,J38,L38,P38,)</f>
        <v>1233</v>
      </c>
    </row>
    <row r="39" spans="1:17" ht="14.1" customHeight="1" thickBot="1">
      <c r="A39" s="10">
        <f>IF(Q39&lt;&gt;0,+RANK(Q39,Q$5:Q$113,0),0)</f>
        <v>19</v>
      </c>
      <c r="B39" s="105" t="s">
        <v>129</v>
      </c>
      <c r="C39" s="70"/>
      <c r="D39" s="99">
        <v>10.81</v>
      </c>
      <c r="E39" s="52">
        <f t="shared" si="4"/>
        <v>190</v>
      </c>
      <c r="F39" s="52"/>
      <c r="G39" s="51">
        <v>1.0900000000000001</v>
      </c>
      <c r="H39" s="52">
        <f>IF(G39&lt;&gt;0,INT(1.84523*((G39*100)-75)^1.348),0)</f>
        <v>214</v>
      </c>
      <c r="I39" s="51"/>
      <c r="J39" s="52">
        <f>IF(I39&lt;&gt;0,INT(0.188807*((I39*100)-210)^1.41),0)</f>
        <v>0</v>
      </c>
      <c r="K39" s="51">
        <v>29.08</v>
      </c>
      <c r="L39" s="52">
        <f>IF(AND(K39&gt;8.15,K39&lt;&gt;"N"),INT(7.86*(K39-8)^1.1),0)</f>
        <v>224</v>
      </c>
      <c r="M39" s="53">
        <v>2</v>
      </c>
      <c r="N39" s="54" t="s">
        <v>13</v>
      </c>
      <c r="O39" s="55">
        <v>11.68</v>
      </c>
      <c r="P39" s="52">
        <f>IF(AND(60*M39+O39&lt;182.6,M39&gt;0),INT(0.19889*(185-(60*M39+O39))^1.88),0)</f>
        <v>350</v>
      </c>
      <c r="Q39" s="19">
        <f>SUM(E39,H39,J39,L39,P39,)</f>
        <v>978</v>
      </c>
    </row>
    <row r="40" spans="1:17" ht="14.1" customHeight="1" thickBot="1">
      <c r="A40" s="10">
        <f>IF(Q40&lt;&gt;0,+RANK(Q40,Q$5:Q$113,0),0)</f>
        <v>24</v>
      </c>
      <c r="B40" s="105" t="s">
        <v>130</v>
      </c>
      <c r="C40" s="70"/>
      <c r="D40" s="99">
        <v>9.9</v>
      </c>
      <c r="E40" s="52">
        <f t="shared" si="4"/>
        <v>357</v>
      </c>
      <c r="F40" s="52"/>
      <c r="G40" s="51"/>
      <c r="H40" s="52">
        <f>IF(G40&lt;&gt;0,INT(1.84523*((G40*100)-75)^1.348),0)</f>
        <v>0</v>
      </c>
      <c r="I40" s="51">
        <v>3.37</v>
      </c>
      <c r="J40" s="52">
        <f>IF(I40&lt;&gt;0,INT(0.188807*((I40*100)-210)^1.41),0)</f>
        <v>174</v>
      </c>
      <c r="K40" s="51">
        <v>11.77</v>
      </c>
      <c r="L40" s="52">
        <f>IF(AND(K40&gt;8.15,K40&lt;&gt;"N"),INT(7.86*(K40-8)^1.1),0)</f>
        <v>33</v>
      </c>
      <c r="M40" s="53">
        <v>2</v>
      </c>
      <c r="N40" s="54" t="s">
        <v>13</v>
      </c>
      <c r="O40" s="55">
        <v>18.71</v>
      </c>
      <c r="P40" s="52">
        <f>IF(AND(60*M40+O40&lt;182.6,M40&gt;0),INT(0.19889*(185-(60*M40+O40))^1.88),0)</f>
        <v>268</v>
      </c>
      <c r="Q40" s="19">
        <f>SUM(E40,H40,J40,L40,P40,)</f>
        <v>832</v>
      </c>
    </row>
    <row r="41" spans="1:17" ht="14.1" customHeight="1" thickBot="1">
      <c r="A41" s="11">
        <f>IF(Q41&lt;&gt;0,+RANK(Q41,Q$5:Q$113,0),0)</f>
        <v>17</v>
      </c>
      <c r="B41" s="148" t="s">
        <v>131</v>
      </c>
      <c r="C41" s="71"/>
      <c r="D41" s="100">
        <v>9.66</v>
      </c>
      <c r="E41" s="62">
        <f t="shared" si="4"/>
        <v>408</v>
      </c>
      <c r="F41" s="62"/>
      <c r="G41" s="61">
        <v>1.0900000000000001</v>
      </c>
      <c r="H41" s="62">
        <f>IF(G41&lt;&gt;0,INT(1.84523*((G41*100)-75)^1.348),0)</f>
        <v>214</v>
      </c>
      <c r="I41" s="61"/>
      <c r="J41" s="62">
        <f>IF(I41&lt;&gt;0,INT(0.188807*((I41*100)-210)^1.41),0)</f>
        <v>0</v>
      </c>
      <c r="K41" s="61">
        <v>27.59</v>
      </c>
      <c r="L41" s="62">
        <f>IF(AND(K41&gt;8.15,K41&lt;&gt;"N"),INT(7.86*(K41-8)^1.1),0)</f>
        <v>207</v>
      </c>
      <c r="M41" s="63">
        <v>2</v>
      </c>
      <c r="N41" s="64" t="s">
        <v>13</v>
      </c>
      <c r="O41" s="65">
        <v>28.68</v>
      </c>
      <c r="P41" s="62">
        <f>IF(AND(60*M41+O41&lt;182.6,M41&gt;0),INT(0.19889*(185-(60*M41+O41))^1.88),0)</f>
        <v>170</v>
      </c>
      <c r="Q41" s="20">
        <f>SUM(E41,H41,J41,L41,P41,)</f>
        <v>999</v>
      </c>
    </row>
    <row r="42" spans="1:17" ht="14.1" customHeight="1" thickBot="1">
      <c r="A42" s="15" t="s">
        <v>16</v>
      </c>
      <c r="B42" s="16"/>
      <c r="C42" s="9"/>
      <c r="D42" s="89">
        <f>LARGE(Q45:Q49,1)+LARGE(Q45:Q49,2)+LARGE(Q45:Q49,3)+LARGE(Q45:Q49,4)</f>
        <v>3716</v>
      </c>
      <c r="E42" s="90"/>
      <c r="F42" s="41"/>
      <c r="G42" s="5" t="s">
        <v>12</v>
      </c>
      <c r="H42" s="4"/>
      <c r="I42" s="4"/>
      <c r="J42" s="4"/>
      <c r="K42" s="4"/>
      <c r="L42" s="4"/>
      <c r="M42" s="4"/>
      <c r="N42" s="4"/>
      <c r="O42" s="6"/>
      <c r="P42" s="4"/>
      <c r="Q42" s="91">
        <f>IF(U42&lt;&gt;0,+RANK(U42,U$2:U$113,0),0)</f>
        <v>0</v>
      </c>
    </row>
    <row r="43" spans="1:17" ht="14.1" customHeight="1">
      <c r="A43" s="79" t="s">
        <v>11</v>
      </c>
      <c r="B43" s="39" t="s">
        <v>15</v>
      </c>
      <c r="C43" s="92" t="s">
        <v>0</v>
      </c>
      <c r="D43" s="25" t="s">
        <v>1</v>
      </c>
      <c r="E43" s="26"/>
      <c r="F43" s="36" t="s">
        <v>8</v>
      </c>
      <c r="G43" s="25"/>
      <c r="H43" s="26"/>
      <c r="I43" s="25" t="s">
        <v>2</v>
      </c>
      <c r="J43" s="26"/>
      <c r="K43" s="25" t="s">
        <v>3</v>
      </c>
      <c r="L43" s="26"/>
      <c r="M43" s="80" t="s">
        <v>14</v>
      </c>
      <c r="N43" s="27"/>
      <c r="O43" s="27"/>
      <c r="P43" s="26"/>
      <c r="Q43" s="21" t="s">
        <v>7</v>
      </c>
    </row>
    <row r="44" spans="1:17" ht="14.1" customHeight="1">
      <c r="A44" s="33"/>
      <c r="B44" s="108" t="s">
        <v>138</v>
      </c>
      <c r="C44" s="29"/>
      <c r="D44" s="23" t="s">
        <v>5</v>
      </c>
      <c r="E44" s="23" t="s">
        <v>6</v>
      </c>
      <c r="F44" s="37"/>
      <c r="G44" s="23" t="s">
        <v>5</v>
      </c>
      <c r="H44" s="23" t="s">
        <v>6</v>
      </c>
      <c r="I44" s="23" t="s">
        <v>5</v>
      </c>
      <c r="J44" s="23" t="s">
        <v>6</v>
      </c>
      <c r="K44" s="23" t="s">
        <v>5</v>
      </c>
      <c r="L44" s="23" t="s">
        <v>6</v>
      </c>
      <c r="M44" s="81" t="s">
        <v>5</v>
      </c>
      <c r="N44" s="31"/>
      <c r="O44" s="32"/>
      <c r="P44" s="23" t="s">
        <v>6</v>
      </c>
      <c r="Q44" s="22"/>
    </row>
    <row r="45" spans="1:17" ht="14.1" customHeight="1" thickBot="1">
      <c r="A45" s="10">
        <f>IF(Q45&lt;&gt;0,+RANK(Q45,Q$5:Q$113,0),0)</f>
        <v>26</v>
      </c>
      <c r="B45" s="104" t="s">
        <v>133</v>
      </c>
      <c r="C45" s="70"/>
      <c r="D45" s="99">
        <v>10.199999999999999</v>
      </c>
      <c r="E45" s="52">
        <f>IF(AND(D45&gt;0,D45&lt;12.7),INT(46.0849*(13-D45)^1.81),0)</f>
        <v>297</v>
      </c>
      <c r="F45" s="52"/>
      <c r="G45" s="51"/>
      <c r="H45" s="52">
        <f>IF(G45&lt;&gt;0,INT(1.84523*((G45*100)-75)^1.348),0)</f>
        <v>0</v>
      </c>
      <c r="I45" s="51">
        <v>3.13</v>
      </c>
      <c r="J45" s="52">
        <f>IF(I45&lt;&gt;0,INT(0.188807*((I45*100)-210)^1.41),0)</f>
        <v>130</v>
      </c>
      <c r="K45" s="51">
        <v>23.52</v>
      </c>
      <c r="L45" s="52">
        <f>IF(AND(K45&gt;8.15,K45&lt;&gt;"N"),INT(7.86*(K45-8)^1.1),0)</f>
        <v>160</v>
      </c>
      <c r="M45" s="53">
        <v>2</v>
      </c>
      <c r="N45" s="54" t="s">
        <v>13</v>
      </c>
      <c r="O45" s="55">
        <v>21.85</v>
      </c>
      <c r="P45" s="52">
        <f>IF(AND(60*M45+O45&lt;182.6,M45&gt;0),INT(0.19889*(185-(60*M45+O45))^1.88),0)</f>
        <v>235</v>
      </c>
      <c r="Q45" s="19">
        <f>SUM(E45,H45,J45,L45,P45,)</f>
        <v>822</v>
      </c>
    </row>
    <row r="46" spans="1:17" ht="14.1" customHeight="1" thickBot="1">
      <c r="A46" s="10">
        <f>IF(Q46&lt;&gt;0,+RANK(Q46,Q$5:Q$113,0),0)</f>
        <v>36</v>
      </c>
      <c r="B46" s="105" t="s">
        <v>134</v>
      </c>
      <c r="C46" s="70"/>
      <c r="D46" s="99">
        <v>10.25</v>
      </c>
      <c r="E46" s="52">
        <f t="shared" ref="E46:E49" si="5">IF(AND(D46&gt;0,D46&lt;12.7),INT(46.0849*(13-D46)^1.81),0)</f>
        <v>287</v>
      </c>
      <c r="F46" s="52"/>
      <c r="G46" s="51"/>
      <c r="H46" s="52">
        <f>IF(G46&lt;&gt;0,INT(1.84523*((G46*100)-75)^1.348),0)</f>
        <v>0</v>
      </c>
      <c r="I46" s="51">
        <v>2.69</v>
      </c>
      <c r="J46" s="52">
        <f>IF(I46&lt;&gt;0,INT(0.188807*((I46*100)-210)^1.41),0)</f>
        <v>59</v>
      </c>
      <c r="K46" s="51">
        <v>23.67</v>
      </c>
      <c r="L46" s="52">
        <f>IF(AND(K46&gt;8.15,K46&lt;&gt;"N"),INT(7.86*(K46-8)^1.1),0)</f>
        <v>162</v>
      </c>
      <c r="M46" s="53">
        <v>2</v>
      </c>
      <c r="N46" s="54" t="s">
        <v>13</v>
      </c>
      <c r="O46" s="55">
        <v>35.29</v>
      </c>
      <c r="P46" s="52">
        <f>IF(AND(60*M46+O46&lt;182.6,M46&gt;0),INT(0.19889*(185-(60*M46+O46))^1.88),0)</f>
        <v>116</v>
      </c>
      <c r="Q46" s="19">
        <f>SUM(E46,H46,J46,L46,P46,)</f>
        <v>624</v>
      </c>
    </row>
    <row r="47" spans="1:17" ht="14.1" customHeight="1" thickBot="1">
      <c r="A47" s="10">
        <f>IF(Q47&lt;&gt;0,+RANK(Q47,Q$5:Q$113,0),0)</f>
        <v>16</v>
      </c>
      <c r="B47" s="105" t="s">
        <v>135</v>
      </c>
      <c r="C47" s="70"/>
      <c r="D47" s="99">
        <v>10.61</v>
      </c>
      <c r="E47" s="52">
        <f t="shared" si="5"/>
        <v>223</v>
      </c>
      <c r="F47" s="52"/>
      <c r="G47" s="51">
        <v>1.17</v>
      </c>
      <c r="H47" s="52">
        <f>IF(G47&lt;&gt;0,INT(1.84523*((G47*100)-75)^1.348),0)</f>
        <v>284</v>
      </c>
      <c r="I47" s="51"/>
      <c r="J47" s="52">
        <f>IF(I47&lt;&gt;0,INT(0.188807*((I47*100)-210)^1.41),0)</f>
        <v>0</v>
      </c>
      <c r="K47" s="51">
        <v>22.87</v>
      </c>
      <c r="L47" s="52">
        <f>IF(AND(K47&gt;8.15,K47&lt;&gt;"N"),INT(7.86*(K47-8)^1.1),0)</f>
        <v>153</v>
      </c>
      <c r="M47" s="53">
        <v>2</v>
      </c>
      <c r="N47" s="54" t="s">
        <v>13</v>
      </c>
      <c r="O47" s="55">
        <v>10.39</v>
      </c>
      <c r="P47" s="52">
        <f>IF(AND(60*M47+O47&lt;182.6,M47&gt;0),INT(0.19889*(185-(60*M47+O47))^1.88),0)</f>
        <v>367</v>
      </c>
      <c r="Q47" s="19">
        <f>SUM(E47,H47,J47,L47,P47,)</f>
        <v>1027</v>
      </c>
    </row>
    <row r="48" spans="1:17" ht="14.1" customHeight="1" thickBot="1">
      <c r="A48" s="10">
        <f>IF(Q48&lt;&gt;0,+RANK(Q48,Q$5:Q$113,0),0)</f>
        <v>41</v>
      </c>
      <c r="B48" s="105" t="s">
        <v>136</v>
      </c>
      <c r="C48" s="70"/>
      <c r="D48" s="99">
        <v>11.04</v>
      </c>
      <c r="E48" s="52">
        <f t="shared" si="5"/>
        <v>155</v>
      </c>
      <c r="F48" s="52"/>
      <c r="G48" s="51"/>
      <c r="H48" s="52">
        <f>IF(G48&lt;&gt;0,INT(1.84523*((G48*100)-75)^1.348),0)</f>
        <v>0</v>
      </c>
      <c r="I48" s="51">
        <v>0</v>
      </c>
      <c r="J48" s="52">
        <f>IF(I48&lt;&gt;0,INT(0.188807*((I48*100)-210)^1.41),0)</f>
        <v>0</v>
      </c>
      <c r="K48" s="51">
        <v>30.29</v>
      </c>
      <c r="L48" s="52">
        <f>IF(AND(K48&gt;8.15,K48&lt;&gt;"N"),INT(7.86*(K48-8)^1.1),0)</f>
        <v>238</v>
      </c>
      <c r="M48" s="53">
        <v>2</v>
      </c>
      <c r="N48" s="54" t="s">
        <v>13</v>
      </c>
      <c r="O48" s="55">
        <v>54.5</v>
      </c>
      <c r="P48" s="52">
        <f>IF(AND(60*M48+O48&lt;182.6,M48&gt;0),INT(0.19889*(185-(60*M48+O48))^1.88),0)</f>
        <v>16</v>
      </c>
      <c r="Q48" s="19">
        <f>SUM(E48,H48,J48,L48,P48,)</f>
        <v>409</v>
      </c>
    </row>
    <row r="49" spans="1:17" ht="14.1" customHeight="1" thickBot="1">
      <c r="A49" s="11">
        <f>IF(Q49&lt;&gt;0,+RANK(Q49,Q$5:Q$113,0),0)</f>
        <v>9</v>
      </c>
      <c r="B49" s="148" t="s">
        <v>137</v>
      </c>
      <c r="C49" s="71"/>
      <c r="D49" s="100">
        <v>9.76</v>
      </c>
      <c r="E49" s="62">
        <f t="shared" si="5"/>
        <v>386</v>
      </c>
      <c r="F49" s="62"/>
      <c r="G49" s="61">
        <v>1.1299999999999999</v>
      </c>
      <c r="H49" s="62">
        <f>IF(G49&lt;&gt;0,INT(1.84523*((G49*100)-75)^1.348),0)</f>
        <v>248</v>
      </c>
      <c r="I49" s="61"/>
      <c r="J49" s="62">
        <f>IF(I49&lt;&gt;0,INT(0.188807*((I49*100)-210)^1.41),0)</f>
        <v>0</v>
      </c>
      <c r="K49" s="61">
        <v>36.03</v>
      </c>
      <c r="L49" s="62">
        <f>IF(AND(K49&gt;8.15,K49&lt;&gt;"N"),INT(7.86*(K49-8)^1.1),0)</f>
        <v>307</v>
      </c>
      <c r="M49" s="63">
        <v>2</v>
      </c>
      <c r="N49" s="64" t="s">
        <v>13</v>
      </c>
      <c r="O49" s="65">
        <v>15.76</v>
      </c>
      <c r="P49" s="62">
        <f>IF(AND(60*M49+O49&lt;182.6,M49&gt;0),INT(0.19889*(185-(60*M49+O49))^1.88),0)</f>
        <v>302</v>
      </c>
      <c r="Q49" s="20">
        <f>SUM(E49,H49,J49,L49,P49,)</f>
        <v>1243</v>
      </c>
    </row>
    <row r="50" spans="1:17" ht="14.1" customHeight="1" thickBot="1">
      <c r="A50" s="15" t="s">
        <v>16</v>
      </c>
      <c r="B50" s="16"/>
      <c r="C50" s="9"/>
      <c r="D50" s="89">
        <f>LARGE(Q53:Q57,1)+LARGE(Q53:Q57,2)+LARGE(Q53:Q57,3)+LARGE(Q53:Q57,4)</f>
        <v>3971</v>
      </c>
      <c r="E50" s="90"/>
      <c r="F50" s="41"/>
      <c r="G50" s="5" t="s">
        <v>12</v>
      </c>
      <c r="H50" s="4"/>
      <c r="I50" s="4"/>
      <c r="J50" s="4"/>
      <c r="K50" s="4"/>
      <c r="L50" s="4"/>
      <c r="M50" s="4"/>
      <c r="N50" s="4"/>
      <c r="O50" s="6"/>
      <c r="P50" s="4"/>
      <c r="Q50" s="91">
        <f>IF(U50&lt;&gt;0,+RANK(U50,U$2:U$113,0),0)</f>
        <v>0</v>
      </c>
    </row>
    <row r="51" spans="1:17" ht="14.1" customHeight="1">
      <c r="A51" s="79" t="s">
        <v>11</v>
      </c>
      <c r="B51" s="39" t="s">
        <v>15</v>
      </c>
      <c r="C51" s="92" t="s">
        <v>0</v>
      </c>
      <c r="D51" s="25" t="s">
        <v>1</v>
      </c>
      <c r="E51" s="26"/>
      <c r="F51" s="36" t="s">
        <v>8</v>
      </c>
      <c r="G51" s="25"/>
      <c r="H51" s="26"/>
      <c r="I51" s="25" t="s">
        <v>2</v>
      </c>
      <c r="J51" s="26"/>
      <c r="K51" s="25" t="s">
        <v>3</v>
      </c>
      <c r="L51" s="26"/>
      <c r="M51" s="80" t="s">
        <v>14</v>
      </c>
      <c r="N51" s="27"/>
      <c r="O51" s="27"/>
      <c r="P51" s="26"/>
      <c r="Q51" s="21" t="s">
        <v>7</v>
      </c>
    </row>
    <row r="52" spans="1:17" ht="14.1" customHeight="1">
      <c r="A52" s="33"/>
      <c r="B52" s="108" t="s">
        <v>144</v>
      </c>
      <c r="C52" s="29"/>
      <c r="D52" s="23" t="s">
        <v>5</v>
      </c>
      <c r="E52" s="23" t="s">
        <v>6</v>
      </c>
      <c r="F52" s="37"/>
      <c r="G52" s="23" t="s">
        <v>5</v>
      </c>
      <c r="H52" s="23" t="s">
        <v>6</v>
      </c>
      <c r="I52" s="23" t="s">
        <v>5</v>
      </c>
      <c r="J52" s="23" t="s">
        <v>6</v>
      </c>
      <c r="K52" s="23" t="s">
        <v>5</v>
      </c>
      <c r="L52" s="23" t="s">
        <v>6</v>
      </c>
      <c r="M52" s="81" t="s">
        <v>5</v>
      </c>
      <c r="N52" s="31"/>
      <c r="O52" s="32"/>
      <c r="P52" s="23" t="s">
        <v>6</v>
      </c>
      <c r="Q52" s="22"/>
    </row>
    <row r="53" spans="1:17" ht="14.1" customHeight="1" thickBot="1">
      <c r="A53" s="10">
        <f>IF(Q53&lt;&gt;0,+RANK(Q53,Q$5:Q$113,0),0)</f>
        <v>12</v>
      </c>
      <c r="B53" s="104" t="s">
        <v>139</v>
      </c>
      <c r="C53" s="70"/>
      <c r="D53" s="99">
        <v>9.52</v>
      </c>
      <c r="E53" s="52">
        <f>IF(AND(D53&gt;0,D53&lt;12.7),INT(46.0849*(13-D53)^1.81),0)</f>
        <v>440</v>
      </c>
      <c r="F53" s="52"/>
      <c r="G53" s="51"/>
      <c r="H53" s="52">
        <f>IF(G53&lt;&gt;0,INT(1.84523*((G53*100)-75)^1.348),0)</f>
        <v>0</v>
      </c>
      <c r="I53" s="51">
        <v>3.29</v>
      </c>
      <c r="J53" s="52">
        <f>IF(I53&lt;&gt;0,INT(0.188807*((I53*100)-210)^1.41),0)</f>
        <v>159</v>
      </c>
      <c r="K53" s="51">
        <v>26.51</v>
      </c>
      <c r="L53" s="52">
        <f>IF(AND(K53&gt;8.15,K53&lt;&gt;"N"),INT(7.86*(K53-8)^1.1),0)</f>
        <v>194</v>
      </c>
      <c r="M53" s="53">
        <v>2</v>
      </c>
      <c r="N53" s="54" t="s">
        <v>13</v>
      </c>
      <c r="O53" s="55">
        <v>10.57</v>
      </c>
      <c r="P53" s="52">
        <f>IF(AND(60*M53+O53&lt;182.6,M53&gt;0),INT(0.19889*(185-(60*M53+O53))^1.88),0)</f>
        <v>364</v>
      </c>
      <c r="Q53" s="19">
        <f>SUM(E53,H53,J53,L53,P53,)</f>
        <v>1157</v>
      </c>
    </row>
    <row r="54" spans="1:17" ht="14.1" customHeight="1" thickBot="1">
      <c r="A54" s="10">
        <f>IF(Q54&lt;&gt;0,+RANK(Q54,Q$5:Q$113,0),0)</f>
        <v>27</v>
      </c>
      <c r="B54" s="105" t="s">
        <v>140</v>
      </c>
      <c r="C54" s="70"/>
      <c r="D54" s="99">
        <v>9.8699999999999992</v>
      </c>
      <c r="E54" s="52">
        <f t="shared" ref="E54:E57" si="6">IF(AND(D54&gt;0,D54&lt;12.7),INT(46.0849*(13-D54)^1.81),0)</f>
        <v>363</v>
      </c>
      <c r="F54" s="52"/>
      <c r="G54" s="51"/>
      <c r="H54" s="52">
        <f>IF(G54&lt;&gt;0,INT(1.84523*((G54*100)-75)^1.348),0)</f>
        <v>0</v>
      </c>
      <c r="I54" s="51">
        <v>0</v>
      </c>
      <c r="J54" s="52">
        <f>IF(I54&lt;&gt;0,INT(0.188807*((I54*100)-210)^1.41),0)</f>
        <v>0</v>
      </c>
      <c r="K54" s="51">
        <v>24.12</v>
      </c>
      <c r="L54" s="52">
        <f>IF(AND(K54&gt;8.15,K54&lt;&gt;"N"),INT(7.86*(K54-8)^1.1),0)</f>
        <v>167</v>
      </c>
      <c r="M54" s="53">
        <v>2</v>
      </c>
      <c r="N54" s="54" t="s">
        <v>13</v>
      </c>
      <c r="O54" s="55">
        <v>17.32</v>
      </c>
      <c r="P54" s="52">
        <f>IF(AND(60*M54+O54&lt;182.6,M54&gt;0),INT(0.19889*(185-(60*M54+O54))^1.88),0)</f>
        <v>284</v>
      </c>
      <c r="Q54" s="19">
        <f>SUM(E54,H54,J54,L54,P54,)</f>
        <v>814</v>
      </c>
    </row>
    <row r="55" spans="1:17" ht="14.1" customHeight="1" thickBot="1">
      <c r="A55" s="10">
        <f>IF(Q55&lt;&gt;0,+RANK(Q55,Q$5:Q$113,0),0)</f>
        <v>32</v>
      </c>
      <c r="B55" s="105" t="s">
        <v>141</v>
      </c>
      <c r="C55" s="70"/>
      <c r="D55" s="99">
        <v>10.42</v>
      </c>
      <c r="E55" s="52">
        <f t="shared" si="6"/>
        <v>256</v>
      </c>
      <c r="F55" s="52"/>
      <c r="G55" s="51"/>
      <c r="H55" s="52">
        <f>IF(G55&lt;&gt;0,INT(1.84523*((G55*100)-75)^1.348),0)</f>
        <v>0</v>
      </c>
      <c r="I55" s="51">
        <v>2.4300000000000002</v>
      </c>
      <c r="J55" s="52">
        <f>IF(I55&lt;&gt;0,INT(0.188807*((I55*100)-210)^1.41),0)</f>
        <v>26</v>
      </c>
      <c r="K55" s="51">
        <v>20.9</v>
      </c>
      <c r="L55" s="52">
        <f>IF(AND(K55&gt;8.15,K55&lt;&gt;"N"),INT(7.86*(K55-8)^1.1),0)</f>
        <v>130</v>
      </c>
      <c r="M55" s="53">
        <v>2</v>
      </c>
      <c r="N55" s="54" t="s">
        <v>13</v>
      </c>
      <c r="O55" s="55">
        <v>21.13</v>
      </c>
      <c r="P55" s="52">
        <f>IF(AND(60*M55+O55&lt;182.6,M55&gt;0),INT(0.19889*(185-(60*M55+O55))^1.88),0)</f>
        <v>243</v>
      </c>
      <c r="Q55" s="19">
        <f>SUM(E55,H55,J55,L55,P55,)</f>
        <v>655</v>
      </c>
    </row>
    <row r="56" spans="1:17" ht="14.1" customHeight="1" thickBot="1">
      <c r="A56" s="10">
        <f>IF(Q56&lt;&gt;0,+RANK(Q56,Q$5:Q$113,0),0)</f>
        <v>23</v>
      </c>
      <c r="B56" s="105" t="s">
        <v>142</v>
      </c>
      <c r="C56" s="70"/>
      <c r="D56" s="99">
        <v>9.6300000000000008</v>
      </c>
      <c r="E56" s="52">
        <f t="shared" si="6"/>
        <v>415</v>
      </c>
      <c r="F56" s="52"/>
      <c r="G56" s="51">
        <v>1.0900000000000001</v>
      </c>
      <c r="H56" s="52">
        <f>IF(G56&lt;&gt;0,INT(1.84523*((G56*100)-75)^1.348),0)</f>
        <v>214</v>
      </c>
      <c r="I56" s="51"/>
      <c r="J56" s="52">
        <f>IF(I56&lt;&gt;0,INT(0.188807*((I56*100)-210)^1.41),0)</f>
        <v>0</v>
      </c>
      <c r="K56" s="51">
        <v>15.65</v>
      </c>
      <c r="L56" s="52">
        <f>IF(AND(K56&gt;8.15,K56&lt;&gt;"N"),INT(7.86*(K56-8)^1.1),0)</f>
        <v>73</v>
      </c>
      <c r="M56" s="53">
        <v>2</v>
      </c>
      <c r="N56" s="54" t="s">
        <v>13</v>
      </c>
      <c r="O56" s="55">
        <v>29.5</v>
      </c>
      <c r="P56" s="52">
        <f>IF(AND(60*M56+O56&lt;182.6,M56&gt;0),INT(0.19889*(185-(60*M56+O56))^1.88),0)</f>
        <v>163</v>
      </c>
      <c r="Q56" s="19">
        <f>SUM(E56,H56,J56,L56,P56,)</f>
        <v>865</v>
      </c>
    </row>
    <row r="57" spans="1:17" ht="14.1" customHeight="1" thickBot="1">
      <c r="A57" s="11">
        <f>IF(Q57&lt;&gt;0,+RANK(Q57,Q$5:Q$113,0),0)</f>
        <v>13</v>
      </c>
      <c r="B57" s="149" t="s">
        <v>143</v>
      </c>
      <c r="C57" s="71"/>
      <c r="D57" s="100">
        <v>10.06</v>
      </c>
      <c r="E57" s="62">
        <f t="shared" si="6"/>
        <v>324</v>
      </c>
      <c r="F57" s="62"/>
      <c r="G57" s="61">
        <v>1.0900000000000001</v>
      </c>
      <c r="H57" s="62">
        <f>IF(G57&lt;&gt;0,INT(1.84523*((G57*100)-75)^1.348),0)</f>
        <v>214</v>
      </c>
      <c r="I57" s="61"/>
      <c r="J57" s="62">
        <f>IF(I57&lt;&gt;0,INT(0.188807*((I57*100)-210)^1.41),0)</f>
        <v>0</v>
      </c>
      <c r="K57" s="61">
        <v>36.270000000000003</v>
      </c>
      <c r="L57" s="62">
        <f>IF(AND(K57&gt;8.15,K57&lt;&gt;"N"),INT(7.86*(K57-8)^1.1),0)</f>
        <v>310</v>
      </c>
      <c r="M57" s="63">
        <v>2</v>
      </c>
      <c r="N57" s="64" t="s">
        <v>13</v>
      </c>
      <c r="O57" s="65">
        <v>17.07</v>
      </c>
      <c r="P57" s="62">
        <f>IF(AND(60*M57+O57&lt;182.6,M57&gt;0),INT(0.19889*(185-(60*M57+O57))^1.88),0)</f>
        <v>287</v>
      </c>
      <c r="Q57" s="20">
        <f>SUM(E57,H57,J57,L57,P57,)</f>
        <v>1135</v>
      </c>
    </row>
    <row r="58" spans="1:17" ht="14.1" customHeight="1" thickBot="1">
      <c r="A58" s="15" t="s">
        <v>16</v>
      </c>
      <c r="B58" s="16"/>
      <c r="C58" s="9"/>
      <c r="D58" s="89">
        <f>LARGE(Q61:Q65,1)+LARGE(Q61:Q65,2)+LARGE(Q61:Q65,3)+LARGE(Q61:Q65,4)</f>
        <v>2434</v>
      </c>
      <c r="E58" s="90"/>
      <c r="F58" s="41"/>
      <c r="G58" s="5" t="s">
        <v>12</v>
      </c>
      <c r="H58" s="4"/>
      <c r="I58" s="4"/>
      <c r="J58" s="4"/>
      <c r="K58" s="4"/>
      <c r="L58" s="4"/>
      <c r="M58" s="4"/>
      <c r="N58" s="4"/>
      <c r="O58" s="6"/>
      <c r="P58" s="4"/>
      <c r="Q58" s="91">
        <f>IF(U58&lt;&gt;0,+RANK(U58,U$2:U$113,0),0)</f>
        <v>0</v>
      </c>
    </row>
    <row r="59" spans="1:17" ht="14.1" customHeight="1">
      <c r="A59" s="79" t="s">
        <v>11</v>
      </c>
      <c r="B59" s="39" t="s">
        <v>15</v>
      </c>
      <c r="C59" s="92" t="s">
        <v>0</v>
      </c>
      <c r="D59" s="25" t="s">
        <v>1</v>
      </c>
      <c r="E59" s="26"/>
      <c r="F59" s="36" t="s">
        <v>8</v>
      </c>
      <c r="G59" s="25"/>
      <c r="H59" s="26"/>
      <c r="I59" s="25" t="s">
        <v>2</v>
      </c>
      <c r="J59" s="26"/>
      <c r="K59" s="25" t="s">
        <v>3</v>
      </c>
      <c r="L59" s="26"/>
      <c r="M59" s="80" t="s">
        <v>14</v>
      </c>
      <c r="N59" s="27"/>
      <c r="O59" s="27"/>
      <c r="P59" s="26"/>
      <c r="Q59" s="21" t="s">
        <v>7</v>
      </c>
    </row>
    <row r="60" spans="1:17" ht="14.1" customHeight="1">
      <c r="A60" s="33"/>
      <c r="B60" s="108" t="s">
        <v>149</v>
      </c>
      <c r="C60" s="29"/>
      <c r="D60" s="23" t="s">
        <v>5</v>
      </c>
      <c r="E60" s="23" t="s">
        <v>6</v>
      </c>
      <c r="F60" s="37"/>
      <c r="G60" s="23" t="s">
        <v>5</v>
      </c>
      <c r="H60" s="23" t="s">
        <v>6</v>
      </c>
      <c r="I60" s="23" t="s">
        <v>5</v>
      </c>
      <c r="J60" s="23" t="s">
        <v>6</v>
      </c>
      <c r="K60" s="23" t="s">
        <v>5</v>
      </c>
      <c r="L60" s="23" t="s">
        <v>6</v>
      </c>
      <c r="M60" s="81" t="s">
        <v>5</v>
      </c>
      <c r="N60" s="31"/>
      <c r="O60" s="32"/>
      <c r="P60" s="23" t="s">
        <v>6</v>
      </c>
      <c r="Q60" s="22"/>
    </row>
    <row r="61" spans="1:17" ht="14.1" customHeight="1" thickBot="1">
      <c r="A61" s="10">
        <f>IF(Q61&lt;&gt;0,+RANK(Q61,Q$5:Q$113,0),0)</f>
        <v>39</v>
      </c>
      <c r="B61" s="104" t="s">
        <v>145</v>
      </c>
      <c r="C61" s="70"/>
      <c r="D61" s="99">
        <v>11.27</v>
      </c>
      <c r="E61" s="52">
        <f>IF(AND(D61&gt;0,D61&lt;12.7),INT(46.0849*(13-D61)^1.81),0)</f>
        <v>124</v>
      </c>
      <c r="F61" s="52"/>
      <c r="G61" s="51">
        <v>0</v>
      </c>
      <c r="H61" s="52">
        <f>IF(G61&lt;&gt;0,INT(1.84523*((G61*100)-75)^1.348),0)</f>
        <v>0</v>
      </c>
      <c r="I61" s="51"/>
      <c r="J61" s="52">
        <f>IF(I61&lt;&gt;0,INT(0.188807*((I61*100)-210)^1.41),0)</f>
        <v>0</v>
      </c>
      <c r="K61" s="51">
        <v>24.79</v>
      </c>
      <c r="L61" s="52">
        <f>IF(AND(K61&gt;8.15,K61&lt;&gt;"N"),INT(7.86*(K61-8)^1.1),0)</f>
        <v>174</v>
      </c>
      <c r="M61" s="53">
        <v>2</v>
      </c>
      <c r="N61" s="54" t="s">
        <v>13</v>
      </c>
      <c r="O61" s="55">
        <v>26.32</v>
      </c>
      <c r="P61" s="52">
        <f>IF(AND(60*M61+O61&lt;182.6,M61&gt;0),INT(0.19889*(185-(60*M61+O61))^1.88),0)</f>
        <v>191</v>
      </c>
      <c r="Q61" s="19">
        <f>SUM(E61,H61,J61,L61,P61,)</f>
        <v>489</v>
      </c>
    </row>
    <row r="62" spans="1:17" ht="14.1" customHeight="1" thickBot="1">
      <c r="A62" s="10">
        <f>IF(Q62&lt;&gt;0,+RANK(Q62,Q$5:Q$113,0),0)</f>
        <v>32</v>
      </c>
      <c r="B62" s="105" t="s">
        <v>146</v>
      </c>
      <c r="C62" s="70"/>
      <c r="D62" s="99">
        <v>10.57</v>
      </c>
      <c r="E62" s="52">
        <f t="shared" ref="E62:E65" si="7">IF(AND(D62&gt;0,D62&lt;12.7),INT(46.0849*(13-D62)^1.81),0)</f>
        <v>229</v>
      </c>
      <c r="F62" s="52"/>
      <c r="G62" s="51"/>
      <c r="H62" s="52">
        <f>IF(G62&lt;&gt;0,INT(1.84523*((G62*100)-75)^1.348),0)</f>
        <v>0</v>
      </c>
      <c r="I62" s="51">
        <v>3.11</v>
      </c>
      <c r="J62" s="52">
        <f>IF(I62&lt;&gt;0,INT(0.188807*((I62*100)-210)^1.41),0)</f>
        <v>126</v>
      </c>
      <c r="K62" s="51">
        <v>27.16</v>
      </c>
      <c r="L62" s="52">
        <f>IF(AND(K62&gt;8.15,K62&lt;&gt;"N"),INT(7.86*(K62-8)^1.1),0)</f>
        <v>202</v>
      </c>
      <c r="M62" s="53">
        <v>2</v>
      </c>
      <c r="N62" s="54" t="s">
        <v>13</v>
      </c>
      <c r="O62" s="55">
        <v>37.869999999999997</v>
      </c>
      <c r="P62" s="52">
        <f>IF(AND(60*M62+O62&lt;182.6,M62&gt;0),INT(0.19889*(185-(60*M62+O62))^1.88),0)</f>
        <v>98</v>
      </c>
      <c r="Q62" s="19">
        <f>SUM(E62,H62,J62,L62,P62,)</f>
        <v>655</v>
      </c>
    </row>
    <row r="63" spans="1:17" ht="14.1" customHeight="1">
      <c r="A63" s="10">
        <f>IF(Q63&lt;&gt;0,+RANK(Q63,Q$5:Q$113,0),0)</f>
        <v>21</v>
      </c>
      <c r="B63" s="134" t="s">
        <v>147</v>
      </c>
      <c r="C63" s="70"/>
      <c r="D63" s="99">
        <v>9.83</v>
      </c>
      <c r="E63" s="52">
        <f t="shared" si="7"/>
        <v>371</v>
      </c>
      <c r="F63" s="52"/>
      <c r="G63" s="51">
        <v>1.0900000000000001</v>
      </c>
      <c r="H63" s="52">
        <f>IF(G63&lt;&gt;0,INT(1.84523*((G63*100)-75)^1.348),0)</f>
        <v>214</v>
      </c>
      <c r="I63" s="51"/>
      <c r="J63" s="52">
        <f>IF(I63&lt;&gt;0,INT(0.188807*((I63*100)-210)^1.41),0)</f>
        <v>0</v>
      </c>
      <c r="K63" s="51">
        <v>25.56</v>
      </c>
      <c r="L63" s="52">
        <f>IF(AND(K63&gt;8.15,K63&lt;&gt;"N"),INT(7.86*(K63-8)^1.1),0)</f>
        <v>183</v>
      </c>
      <c r="M63" s="53">
        <v>2</v>
      </c>
      <c r="N63" s="54" t="s">
        <v>13</v>
      </c>
      <c r="O63" s="55">
        <v>28.11</v>
      </c>
      <c r="P63" s="52">
        <f>IF(AND(60*M63+O63&lt;182.6,M63&gt;0),INT(0.19889*(185-(60*M63+O63))^1.88),0)</f>
        <v>175</v>
      </c>
      <c r="Q63" s="19">
        <f>SUM(E63,H63,J63,L63,P63,)</f>
        <v>943</v>
      </c>
    </row>
    <row r="64" spans="1:17" ht="14.1" customHeight="1">
      <c r="A64" s="150">
        <f>IF(Q64&lt;&gt;0,+RANK(Q64,Q$5:Q$113,0),0)</f>
        <v>44</v>
      </c>
      <c r="B64" s="155" t="s">
        <v>148</v>
      </c>
      <c r="C64" s="152"/>
      <c r="D64" s="99">
        <v>11.45</v>
      </c>
      <c r="E64" s="52">
        <f t="shared" si="7"/>
        <v>101</v>
      </c>
      <c r="F64" s="52"/>
      <c r="G64" s="51"/>
      <c r="H64" s="52">
        <f>IF(G64&lt;&gt;0,INT(1.84523*((G64*100)-75)^1.348),0)</f>
        <v>0</v>
      </c>
      <c r="I64" s="51">
        <v>2.1800000000000002</v>
      </c>
      <c r="J64" s="52">
        <f>IF(I64&lt;&gt;0,INT(0.188807*((I64*100)-210)^1.41),0)</f>
        <v>3</v>
      </c>
      <c r="K64" s="51">
        <v>30.7</v>
      </c>
      <c r="L64" s="52">
        <f>IF(AND(K64&gt;8.15,K64&lt;&gt;"N"),INT(7.86*(K64-8)^1.1),0)</f>
        <v>243</v>
      </c>
      <c r="M64" s="53">
        <v>3</v>
      </c>
      <c r="N64" s="54" t="s">
        <v>13</v>
      </c>
      <c r="O64" s="55">
        <v>7.38</v>
      </c>
      <c r="P64" s="52">
        <f>IF(AND(60*M64+O64&lt;182.6,M64&gt;0),INT(0.19889*(185-(60*M64+O64))^1.88),0)</f>
        <v>0</v>
      </c>
      <c r="Q64" s="19">
        <f>SUM(E64,H64,J64,L64,P64,)</f>
        <v>347</v>
      </c>
    </row>
    <row r="65" spans="1:17" ht="14.1" customHeight="1" thickBot="1">
      <c r="A65" s="11">
        <f>IF(Q65&lt;&gt;0,+RANK(Q65,Q$5:Q$113,0),0)</f>
        <v>0</v>
      </c>
      <c r="B65" s="135"/>
      <c r="C65" s="71"/>
      <c r="D65" s="100"/>
      <c r="E65" s="62">
        <f t="shared" si="7"/>
        <v>0</v>
      </c>
      <c r="F65" s="62"/>
      <c r="G65" s="61"/>
      <c r="H65" s="62">
        <f>IF(G65&lt;&gt;0,INT(1.84523*((G65*100)-75)^1.348),0)</f>
        <v>0</v>
      </c>
      <c r="I65" s="61"/>
      <c r="J65" s="62">
        <f>IF(I65&lt;&gt;0,INT(0.188807*((I65*100)-210)^1.41),0)</f>
        <v>0</v>
      </c>
      <c r="K65" s="61"/>
      <c r="L65" s="62">
        <f>IF(AND(K65&gt;8.15,K65&lt;&gt;"N"),INT(7.86*(K65-8)^1.1),0)</f>
        <v>0</v>
      </c>
      <c r="M65" s="63"/>
      <c r="N65" s="64" t="s">
        <v>13</v>
      </c>
      <c r="O65" s="65"/>
      <c r="P65" s="62">
        <f>IF(AND(60*M65+O65&lt;182.6,M65&gt;0),INT(0.19889*(185-(60*M65+O65))^1.88),0)</f>
        <v>0</v>
      </c>
      <c r="Q65" s="20">
        <f>SUM(E65,H65,J65,L65,P65,)</f>
        <v>0</v>
      </c>
    </row>
    <row r="66" spans="1:17" ht="14.1" customHeight="1" thickBot="1">
      <c r="A66" s="15" t="s">
        <v>16</v>
      </c>
      <c r="B66" s="16"/>
      <c r="C66" s="9"/>
      <c r="D66" s="89">
        <f>LARGE(Q69:Q73,1)+LARGE(Q69:Q73,2)+LARGE(Q69:Q73,3)+LARGE(Q69:Q73,4)</f>
        <v>4334</v>
      </c>
      <c r="E66" s="90"/>
      <c r="F66" s="41"/>
      <c r="G66" s="5" t="s">
        <v>12</v>
      </c>
      <c r="H66" s="4"/>
      <c r="I66" s="4"/>
      <c r="J66" s="4"/>
      <c r="K66" s="4"/>
      <c r="L66" s="4"/>
      <c r="M66" s="4"/>
      <c r="N66" s="4"/>
      <c r="O66" s="6"/>
      <c r="P66" s="4"/>
      <c r="Q66" s="91">
        <f>IF(U66&lt;&gt;0,+RANK(U66,U$2:U$113,0),0)</f>
        <v>0</v>
      </c>
    </row>
    <row r="67" spans="1:17" ht="14.1" customHeight="1">
      <c r="A67" s="79" t="s">
        <v>11</v>
      </c>
      <c r="B67" s="39" t="s">
        <v>15</v>
      </c>
      <c r="C67" s="92" t="s">
        <v>0</v>
      </c>
      <c r="D67" s="25" t="s">
        <v>1</v>
      </c>
      <c r="E67" s="26"/>
      <c r="F67" s="36" t="s">
        <v>8</v>
      </c>
      <c r="G67" s="25"/>
      <c r="H67" s="26"/>
      <c r="I67" s="25" t="s">
        <v>2</v>
      </c>
      <c r="J67" s="26"/>
      <c r="K67" s="25" t="s">
        <v>3</v>
      </c>
      <c r="L67" s="26"/>
      <c r="M67" s="80" t="s">
        <v>14</v>
      </c>
      <c r="N67" s="27"/>
      <c r="O67" s="27"/>
      <c r="P67" s="26"/>
      <c r="Q67" s="21" t="s">
        <v>7</v>
      </c>
    </row>
    <row r="68" spans="1:17" ht="14.1" customHeight="1">
      <c r="A68" s="33"/>
      <c r="B68" s="108" t="s">
        <v>155</v>
      </c>
      <c r="C68" s="29"/>
      <c r="D68" s="23" t="s">
        <v>5</v>
      </c>
      <c r="E68" s="23" t="s">
        <v>6</v>
      </c>
      <c r="F68" s="37"/>
      <c r="G68" s="23" t="s">
        <v>5</v>
      </c>
      <c r="H68" s="23" t="s">
        <v>6</v>
      </c>
      <c r="I68" s="23" t="s">
        <v>5</v>
      </c>
      <c r="J68" s="23" t="s">
        <v>6</v>
      </c>
      <c r="K68" s="23" t="s">
        <v>5</v>
      </c>
      <c r="L68" s="23" t="s">
        <v>6</v>
      </c>
      <c r="M68" s="81" t="s">
        <v>5</v>
      </c>
      <c r="N68" s="31"/>
      <c r="O68" s="32"/>
      <c r="P68" s="23" t="s">
        <v>6</v>
      </c>
      <c r="Q68" s="22"/>
    </row>
    <row r="69" spans="1:17" ht="14.1" customHeight="1" thickBot="1">
      <c r="A69" s="10">
        <f>IF(Q69&lt;&gt;0,+RANK(Q69,Q$5:Q$113,0),0)</f>
        <v>7</v>
      </c>
      <c r="B69" s="104" t="s">
        <v>150</v>
      </c>
      <c r="C69" s="70"/>
      <c r="D69" s="99">
        <v>9.64</v>
      </c>
      <c r="E69" s="52">
        <f>IF(AND(D69&gt;0,D69&lt;12.7),INT(46.0849*(13-D69)^1.81),0)</f>
        <v>413</v>
      </c>
      <c r="F69" s="52"/>
      <c r="G69" s="51">
        <v>1.37</v>
      </c>
      <c r="H69" s="52">
        <f>IF(G69&lt;&gt;0,INT(1.84523*((G69*100)-75)^1.348),0)</f>
        <v>481</v>
      </c>
      <c r="I69" s="51"/>
      <c r="J69" s="52">
        <f>IF(I69&lt;&gt;0,INT(0.188807*((I69*100)-210)^1.41),0)</f>
        <v>0</v>
      </c>
      <c r="K69" s="51">
        <v>27.34</v>
      </c>
      <c r="L69" s="52">
        <f>IF(AND(K69&gt;8.15,K69&lt;&gt;"N"),INT(7.86*(K69-8)^1.1),0)</f>
        <v>204</v>
      </c>
      <c r="M69" s="53">
        <v>2</v>
      </c>
      <c r="N69" s="54" t="s">
        <v>13</v>
      </c>
      <c r="O69" s="55">
        <v>21.87</v>
      </c>
      <c r="P69" s="52">
        <f>IF(AND(60*M69+O69&lt;182.6,M69&gt;0),INT(0.19889*(185-(60*M69+O69))^1.88),0)</f>
        <v>235</v>
      </c>
      <c r="Q69" s="19">
        <f>SUM(E69,H69,J69,L69,P69,)</f>
        <v>1333</v>
      </c>
    </row>
    <row r="70" spans="1:17" ht="14.1" customHeight="1" thickBot="1">
      <c r="A70" s="10">
        <f>IF(Q70&lt;&gt;0,+RANK(Q70,Q$5:Q$113,0),0)</f>
        <v>20</v>
      </c>
      <c r="B70" s="105" t="s">
        <v>151</v>
      </c>
      <c r="C70" s="70"/>
      <c r="D70" s="99">
        <v>9.84</v>
      </c>
      <c r="E70" s="52">
        <f t="shared" ref="E70:E73" si="8">IF(AND(D70&gt;0,D70&lt;12.7),INT(46.0849*(13-D70)^1.81),0)</f>
        <v>369</v>
      </c>
      <c r="F70" s="52"/>
      <c r="G70" s="51">
        <v>1.21</v>
      </c>
      <c r="H70" s="52">
        <f>IF(G70&lt;&gt;0,INT(1.84523*((G70*100)-75)^1.348),0)</f>
        <v>321</v>
      </c>
      <c r="I70" s="51"/>
      <c r="J70" s="52">
        <f>IF(I70&lt;&gt;0,INT(0.188807*((I70*100)-210)^1.41),0)</f>
        <v>0</v>
      </c>
      <c r="K70" s="51">
        <v>20.78</v>
      </c>
      <c r="L70" s="52">
        <f>IF(AND(K70&gt;8.15,K70&lt;&gt;"N"),INT(7.86*(K70-8)^1.1),0)</f>
        <v>129</v>
      </c>
      <c r="M70" s="53">
        <v>2</v>
      </c>
      <c r="N70" s="54" t="s">
        <v>13</v>
      </c>
      <c r="O70" s="55">
        <v>33.29</v>
      </c>
      <c r="P70" s="52">
        <f>IF(AND(60*M70+O70&lt;182.6,M70&gt;0),INT(0.19889*(185-(60*M70+O70))^1.88),0)</f>
        <v>132</v>
      </c>
      <c r="Q70" s="19">
        <f>SUM(E70,H70,J70,L70,P70,)</f>
        <v>951</v>
      </c>
    </row>
    <row r="71" spans="1:17" ht="14.1" customHeight="1">
      <c r="A71" s="10">
        <f>IF(Q71&lt;&gt;0,+RANK(Q71,Q$5:Q$113,0),0)</f>
        <v>14</v>
      </c>
      <c r="B71" s="134" t="s">
        <v>152</v>
      </c>
      <c r="C71" s="70"/>
      <c r="D71" s="99">
        <v>9.56</v>
      </c>
      <c r="E71" s="52">
        <f t="shared" si="8"/>
        <v>431</v>
      </c>
      <c r="F71" s="52"/>
      <c r="G71" s="51"/>
      <c r="H71" s="52">
        <f>IF(G71&lt;&gt;0,INT(1.84523*((G71*100)-75)^1.348),0)</f>
        <v>0</v>
      </c>
      <c r="I71" s="51">
        <v>3.12</v>
      </c>
      <c r="J71" s="52">
        <f>IF(I71&lt;&gt;0,INT(0.188807*((I71*100)-210)^1.41),0)</f>
        <v>128</v>
      </c>
      <c r="K71" s="51">
        <v>25.58</v>
      </c>
      <c r="L71" s="52">
        <f>IF(AND(K71&gt;8.15,K71&lt;&gt;"N"),INT(7.86*(K71-8)^1.1),0)</f>
        <v>184</v>
      </c>
      <c r="M71" s="53">
        <v>2</v>
      </c>
      <c r="N71" s="54" t="s">
        <v>13</v>
      </c>
      <c r="O71" s="55">
        <v>14.19</v>
      </c>
      <c r="P71" s="52">
        <f>IF(AND(60*M71+O71&lt;182.6,M71&gt;0),INT(0.19889*(185-(60*M71+O71))^1.88),0)</f>
        <v>320</v>
      </c>
      <c r="Q71" s="19">
        <f>SUM(E71,H71,J71,L71,P71,)</f>
        <v>1063</v>
      </c>
    </row>
    <row r="72" spans="1:17" ht="14.1" customHeight="1">
      <c r="A72" s="150">
        <f>IF(Q72&lt;&gt;0,+RANK(Q72,Q$5:Q$113,0),0)</f>
        <v>18</v>
      </c>
      <c r="B72" s="155" t="s">
        <v>153</v>
      </c>
      <c r="C72" s="152"/>
      <c r="D72" s="99">
        <v>9.6300000000000008</v>
      </c>
      <c r="E72" s="52">
        <f t="shared" si="8"/>
        <v>415</v>
      </c>
      <c r="F72" s="52"/>
      <c r="G72" s="51"/>
      <c r="H72" s="52">
        <f>IF(G72&lt;&gt;0,INT(1.84523*((G72*100)-75)^1.348),0)</f>
        <v>0</v>
      </c>
      <c r="I72" s="51">
        <v>3.17</v>
      </c>
      <c r="J72" s="52">
        <f>IF(I72&lt;&gt;0,INT(0.188807*((I72*100)-210)^1.41),0)</f>
        <v>137</v>
      </c>
      <c r="K72" s="51">
        <v>22.48</v>
      </c>
      <c r="L72" s="52">
        <f>IF(AND(K72&gt;8.15,K72&lt;&gt;"N"),INT(7.86*(K72-8)^1.1),0)</f>
        <v>148</v>
      </c>
      <c r="M72" s="53">
        <v>2</v>
      </c>
      <c r="N72" s="54" t="s">
        <v>13</v>
      </c>
      <c r="O72" s="55">
        <v>17.04</v>
      </c>
      <c r="P72" s="52">
        <f>IF(AND(60*M72+O72&lt;182.6,M72&gt;0),INT(0.19889*(185-(60*M72+O72))^1.88),0)</f>
        <v>287</v>
      </c>
      <c r="Q72" s="19">
        <f>SUM(E72,H72,J72,L72,P72,)</f>
        <v>987</v>
      </c>
    </row>
    <row r="73" spans="1:17" ht="14.1" customHeight="1" thickBot="1">
      <c r="A73" s="151">
        <f>IF(Q73&lt;&gt;0,+RANK(Q73,Q$5:Q$113,0),0)</f>
        <v>40</v>
      </c>
      <c r="B73" s="158" t="s">
        <v>154</v>
      </c>
      <c r="C73" s="153"/>
      <c r="D73" s="100">
        <v>10.84</v>
      </c>
      <c r="E73" s="62">
        <f t="shared" si="8"/>
        <v>185</v>
      </c>
      <c r="F73" s="62"/>
      <c r="G73" s="61"/>
      <c r="H73" s="62">
        <f>IF(G73&lt;&gt;0,INT(1.84523*((G73*100)-75)^1.348),0)</f>
        <v>0</v>
      </c>
      <c r="I73" s="61">
        <v>2.71</v>
      </c>
      <c r="J73" s="62">
        <f>IF(I73&lt;&gt;0,INT(0.188807*((I73*100)-210)^1.41),0)</f>
        <v>62</v>
      </c>
      <c r="K73" s="61">
        <v>20</v>
      </c>
      <c r="L73" s="62">
        <f>IF(AND(K73&gt;8.15,K73&lt;&gt;"N"),INT(7.86*(K73-8)^1.1),0)</f>
        <v>120</v>
      </c>
      <c r="M73" s="63">
        <v>2</v>
      </c>
      <c r="N73" s="64" t="s">
        <v>13</v>
      </c>
      <c r="O73" s="65">
        <v>35.85</v>
      </c>
      <c r="P73" s="62">
        <f>IF(AND(60*M73+O73&lt;182.6,M73&gt;0),INT(0.19889*(185-(60*M73+O73))^1.88),0)</f>
        <v>112</v>
      </c>
      <c r="Q73" s="20">
        <f>SUM(E73,H73,J73,L73,P73,)</f>
        <v>479</v>
      </c>
    </row>
    <row r="74" spans="1:17" ht="14.1" customHeight="1" thickBot="1">
      <c r="A74" s="15" t="s">
        <v>16</v>
      </c>
      <c r="B74" s="16"/>
      <c r="C74" s="9"/>
      <c r="D74" s="89">
        <f>LARGE(Q77:Q81,1)+LARGE(Q77:Q81,2)+LARGE(Q77:Q81,3)+LARGE(Q77:Q81,4)</f>
        <v>0</v>
      </c>
      <c r="E74" s="90"/>
      <c r="F74" s="41"/>
      <c r="G74" s="5" t="s">
        <v>12</v>
      </c>
      <c r="H74" s="4"/>
      <c r="I74" s="4"/>
      <c r="J74" s="4"/>
      <c r="K74" s="4"/>
      <c r="L74" s="4"/>
      <c r="M74" s="4"/>
      <c r="N74" s="4"/>
      <c r="O74" s="6"/>
      <c r="P74" s="4"/>
      <c r="Q74" s="91">
        <f>IF(U74&lt;&gt;0,+RANK(U74,U$2:U$113,0),0)</f>
        <v>0</v>
      </c>
    </row>
    <row r="75" spans="1:17" ht="14.1" customHeight="1">
      <c r="A75" s="79" t="s">
        <v>11</v>
      </c>
      <c r="B75" s="39" t="s">
        <v>15</v>
      </c>
      <c r="C75" s="92" t="s">
        <v>0</v>
      </c>
      <c r="D75" s="25" t="s">
        <v>1</v>
      </c>
      <c r="E75" s="26"/>
      <c r="F75" s="36" t="s">
        <v>8</v>
      </c>
      <c r="G75" s="25"/>
      <c r="H75" s="26"/>
      <c r="I75" s="25" t="s">
        <v>2</v>
      </c>
      <c r="J75" s="26"/>
      <c r="K75" s="25" t="s">
        <v>3</v>
      </c>
      <c r="L75" s="26"/>
      <c r="M75" s="80" t="s">
        <v>14</v>
      </c>
      <c r="N75" s="27"/>
      <c r="O75" s="27"/>
      <c r="P75" s="26"/>
      <c r="Q75" s="21" t="s">
        <v>7</v>
      </c>
    </row>
    <row r="76" spans="1:17" ht="14.1" customHeight="1">
      <c r="A76" s="33"/>
      <c r="B76" s="28"/>
      <c r="C76" s="29"/>
      <c r="D76" s="23" t="s">
        <v>5</v>
      </c>
      <c r="E76" s="23" t="s">
        <v>6</v>
      </c>
      <c r="F76" s="37"/>
      <c r="G76" s="23" t="s">
        <v>5</v>
      </c>
      <c r="H76" s="23" t="s">
        <v>6</v>
      </c>
      <c r="I76" s="23" t="s">
        <v>5</v>
      </c>
      <c r="J76" s="23" t="s">
        <v>6</v>
      </c>
      <c r="K76" s="23" t="s">
        <v>5</v>
      </c>
      <c r="L76" s="23" t="s">
        <v>6</v>
      </c>
      <c r="M76" s="81" t="s">
        <v>5</v>
      </c>
      <c r="N76" s="31"/>
      <c r="O76" s="32"/>
      <c r="P76" s="23" t="s">
        <v>6</v>
      </c>
      <c r="Q76" s="22"/>
    </row>
    <row r="77" spans="1:17" ht="14.1" customHeight="1">
      <c r="A77" s="10">
        <f>IF(Q77&lt;&gt;0,+RANK(Q77,Q$5:Q$113,0),0)</f>
        <v>0</v>
      </c>
      <c r="B77" s="17"/>
      <c r="C77" s="70"/>
      <c r="D77" s="99"/>
      <c r="E77" s="52">
        <f>IF(AND(D77&gt;0,D77&lt;12.7),INT(46.0849*(13-D77)^1.81),0)</f>
        <v>0</v>
      </c>
      <c r="F77" s="52"/>
      <c r="G77" s="51"/>
      <c r="H77" s="52">
        <f>IF(G77&lt;&gt;0,INT(1.84523*((G77*100)-75)^1.348),0)</f>
        <v>0</v>
      </c>
      <c r="I77" s="51"/>
      <c r="J77" s="52">
        <f>IF(I77&lt;&gt;0,INT(0.188807*((I77*100)-210)^1.41),0)</f>
        <v>0</v>
      </c>
      <c r="K77" s="51"/>
      <c r="L77" s="52">
        <f>IF(AND(K77&gt;8.15,K77&lt;&gt;"N"),INT(7.86*(K77-8)^1.1),0)</f>
        <v>0</v>
      </c>
      <c r="M77" s="53"/>
      <c r="N77" s="54" t="s">
        <v>13</v>
      </c>
      <c r="O77" s="55"/>
      <c r="P77" s="52">
        <f>IF(AND(60*M77+O77&lt;182.6,M77&gt;0),INT(0.19889*(185-(60*M77+O77))^1.88),0)</f>
        <v>0</v>
      </c>
      <c r="Q77" s="19">
        <f>SUM(E77,H77,J77,L77,P77,)</f>
        <v>0</v>
      </c>
    </row>
    <row r="78" spans="1:17" ht="14.1" customHeight="1">
      <c r="A78" s="10">
        <f>IF(Q78&lt;&gt;0,+RANK(Q78,Q$5:Q$113,0),0)</f>
        <v>0</v>
      </c>
      <c r="B78" s="17"/>
      <c r="C78" s="70"/>
      <c r="D78" s="99"/>
      <c r="E78" s="52">
        <f t="shared" ref="E78:E81" si="9">IF(AND(D78&gt;0,D78&lt;12.7),INT(46.0849*(13-D78)^1.81),0)</f>
        <v>0</v>
      </c>
      <c r="F78" s="52"/>
      <c r="G78" s="51"/>
      <c r="H78" s="52">
        <f>IF(G78&lt;&gt;0,INT(1.84523*((G78*100)-75)^1.348),0)</f>
        <v>0</v>
      </c>
      <c r="I78" s="51"/>
      <c r="J78" s="52">
        <f>IF(I78&lt;&gt;0,INT(0.188807*((I78*100)-210)^1.41),0)</f>
        <v>0</v>
      </c>
      <c r="K78" s="51"/>
      <c r="L78" s="52">
        <f>IF(AND(K78&gt;8.15,K78&lt;&gt;"N"),INT(7.86*(K78-8)^1.1),0)</f>
        <v>0</v>
      </c>
      <c r="M78" s="53"/>
      <c r="N78" s="54" t="s">
        <v>13</v>
      </c>
      <c r="O78" s="55"/>
      <c r="P78" s="52">
        <f>IF(AND(60*M78+O78&lt;182.6,M78&gt;0),INT(0.19889*(185-(60*M78+O78))^1.88),0)</f>
        <v>0</v>
      </c>
      <c r="Q78" s="19">
        <f>SUM(E78,H78,J78,L78,P78,)</f>
        <v>0</v>
      </c>
    </row>
    <row r="79" spans="1:17" ht="14.1" customHeight="1">
      <c r="A79" s="10">
        <f>IF(Q79&lt;&gt;0,+RANK(Q79,Q$5:Q$113,0),0)</f>
        <v>0</v>
      </c>
      <c r="B79" s="17"/>
      <c r="C79" s="70"/>
      <c r="D79" s="99"/>
      <c r="E79" s="52">
        <f t="shared" si="9"/>
        <v>0</v>
      </c>
      <c r="F79" s="52"/>
      <c r="G79" s="51"/>
      <c r="H79" s="52">
        <f>IF(G79&lt;&gt;0,INT(1.84523*((G79*100)-75)^1.348),0)</f>
        <v>0</v>
      </c>
      <c r="I79" s="51"/>
      <c r="J79" s="52">
        <f>IF(I79&lt;&gt;0,INT(0.188807*((I79*100)-210)^1.41),0)</f>
        <v>0</v>
      </c>
      <c r="K79" s="51"/>
      <c r="L79" s="52">
        <f>IF(AND(K79&gt;8.15,K79&lt;&gt;"N"),INT(7.86*(K79-8)^1.1),0)</f>
        <v>0</v>
      </c>
      <c r="M79" s="53"/>
      <c r="N79" s="54" t="s">
        <v>13</v>
      </c>
      <c r="O79" s="55"/>
      <c r="P79" s="52">
        <f>IF(AND(60*M79+O79&lt;182.6,M79&gt;0),INT(0.19889*(185-(60*M79+O79))^1.88),0)</f>
        <v>0</v>
      </c>
      <c r="Q79" s="19">
        <f>SUM(E79,H79,J79,L79,P79,)</f>
        <v>0</v>
      </c>
    </row>
    <row r="80" spans="1:17" ht="14.1" customHeight="1">
      <c r="A80" s="10">
        <f>IF(Q80&lt;&gt;0,+RANK(Q80,Q$5:Q$113,0),0)</f>
        <v>0</v>
      </c>
      <c r="B80" s="17"/>
      <c r="C80" s="70"/>
      <c r="D80" s="99"/>
      <c r="E80" s="52">
        <f t="shared" si="9"/>
        <v>0</v>
      </c>
      <c r="F80" s="52"/>
      <c r="G80" s="51"/>
      <c r="H80" s="52">
        <f>IF(G80&lt;&gt;0,INT(1.84523*((G80*100)-75)^1.348),0)</f>
        <v>0</v>
      </c>
      <c r="I80" s="51"/>
      <c r="J80" s="52">
        <f>IF(I80&lt;&gt;0,INT(0.188807*((I80*100)-210)^1.41),0)</f>
        <v>0</v>
      </c>
      <c r="K80" s="51"/>
      <c r="L80" s="52">
        <f>IF(AND(K80&gt;8.15,K80&lt;&gt;"N"),INT(7.86*(K80-8)^1.1),0)</f>
        <v>0</v>
      </c>
      <c r="M80" s="53"/>
      <c r="N80" s="54" t="s">
        <v>13</v>
      </c>
      <c r="O80" s="55"/>
      <c r="P80" s="52">
        <f>IF(AND(60*M80+O80&lt;182.6,M80&gt;0),INT(0.19889*(185-(60*M80+O80))^1.88),0)</f>
        <v>0</v>
      </c>
      <c r="Q80" s="19">
        <f>SUM(E80,H80,J80,L80,P80,)</f>
        <v>0</v>
      </c>
    </row>
    <row r="81" spans="1:17" ht="14.1" customHeight="1" thickBot="1">
      <c r="A81" s="11">
        <f>IF(Q81&lt;&gt;0,+RANK(Q81,Q$5:Q$113,0),0)</f>
        <v>0</v>
      </c>
      <c r="B81" s="18"/>
      <c r="C81" s="71"/>
      <c r="D81" s="100"/>
      <c r="E81" s="62">
        <f t="shared" si="9"/>
        <v>0</v>
      </c>
      <c r="F81" s="62"/>
      <c r="G81" s="61"/>
      <c r="H81" s="62">
        <f>IF(G81&lt;&gt;0,INT(1.84523*((G81*100)-75)^1.348),0)</f>
        <v>0</v>
      </c>
      <c r="I81" s="61"/>
      <c r="J81" s="62">
        <f>IF(I81&lt;&gt;0,INT(0.188807*((I81*100)-210)^1.41),0)</f>
        <v>0</v>
      </c>
      <c r="K81" s="61"/>
      <c r="L81" s="62">
        <f>IF(AND(K81&gt;8.15,K81&lt;&gt;"N"),INT(7.86*(K81-8)^1.1),0)</f>
        <v>0</v>
      </c>
      <c r="M81" s="63"/>
      <c r="N81" s="64" t="s">
        <v>13</v>
      </c>
      <c r="O81" s="65"/>
      <c r="P81" s="62">
        <f>IF(AND(60*M81+O81&lt;182.6,M81&gt;0),INT(0.19889*(185-(60*M81+O81))^1.88),0)</f>
        <v>0</v>
      </c>
      <c r="Q81" s="20">
        <f>SUM(E81,H81,J81,L81,P81,)</f>
        <v>0</v>
      </c>
    </row>
    <row r="82" spans="1:17" ht="14.1" customHeight="1" thickBot="1">
      <c r="A82" s="15" t="s">
        <v>16</v>
      </c>
      <c r="B82" s="16"/>
      <c r="C82" s="9"/>
      <c r="D82" s="89">
        <f>LARGE(Q85:Q89,1)+LARGE(Q85:Q89,2)+LARGE(Q85:Q89,3)+LARGE(Q85:Q89,4)</f>
        <v>0</v>
      </c>
      <c r="E82" s="90"/>
      <c r="F82" s="41"/>
      <c r="G82" s="5" t="s">
        <v>12</v>
      </c>
      <c r="H82" s="4"/>
      <c r="I82" s="4"/>
      <c r="J82" s="4"/>
      <c r="K82" s="4"/>
      <c r="L82" s="4"/>
      <c r="M82" s="4"/>
      <c r="N82" s="4"/>
      <c r="O82" s="6"/>
      <c r="P82" s="4"/>
      <c r="Q82" s="91">
        <f>IF(U82&lt;&gt;0,+RANK(U82,U$2:U$113,0),0)</f>
        <v>0</v>
      </c>
    </row>
    <row r="83" spans="1:17" ht="14.1" customHeight="1">
      <c r="A83" s="79" t="s">
        <v>11</v>
      </c>
      <c r="B83" s="39" t="s">
        <v>15</v>
      </c>
      <c r="C83" s="92" t="s">
        <v>0</v>
      </c>
      <c r="D83" s="25" t="s">
        <v>1</v>
      </c>
      <c r="E83" s="26"/>
      <c r="F83" s="36" t="s">
        <v>8</v>
      </c>
      <c r="G83" s="25"/>
      <c r="H83" s="26"/>
      <c r="I83" s="25" t="s">
        <v>2</v>
      </c>
      <c r="J83" s="26"/>
      <c r="K83" s="25" t="s">
        <v>3</v>
      </c>
      <c r="L83" s="26"/>
      <c r="M83" s="80" t="s">
        <v>14</v>
      </c>
      <c r="N83" s="27"/>
      <c r="O83" s="27"/>
      <c r="P83" s="26"/>
      <c r="Q83" s="21" t="s">
        <v>7</v>
      </c>
    </row>
    <row r="84" spans="1:17" ht="14.1" customHeight="1">
      <c r="A84" s="33"/>
      <c r="B84" s="28"/>
      <c r="C84" s="29"/>
      <c r="D84" s="23" t="s">
        <v>5</v>
      </c>
      <c r="E84" s="23" t="s">
        <v>6</v>
      </c>
      <c r="F84" s="37"/>
      <c r="G84" s="23" t="s">
        <v>5</v>
      </c>
      <c r="H84" s="23" t="s">
        <v>6</v>
      </c>
      <c r="I84" s="23" t="s">
        <v>5</v>
      </c>
      <c r="J84" s="23" t="s">
        <v>6</v>
      </c>
      <c r="K84" s="23" t="s">
        <v>5</v>
      </c>
      <c r="L84" s="23" t="s">
        <v>6</v>
      </c>
      <c r="M84" s="81" t="s">
        <v>5</v>
      </c>
      <c r="N84" s="31"/>
      <c r="O84" s="32"/>
      <c r="P84" s="23" t="s">
        <v>6</v>
      </c>
      <c r="Q84" s="22"/>
    </row>
    <row r="85" spans="1:17" ht="14.1" customHeight="1">
      <c r="A85" s="10">
        <f>IF(Q85&lt;&gt;0,+RANK(Q85,Q$5:Q$113,0),0)</f>
        <v>0</v>
      </c>
      <c r="B85" s="17"/>
      <c r="C85" s="70"/>
      <c r="D85" s="99"/>
      <c r="E85" s="52">
        <f>IF(AND(D85&gt;0,D85&lt;12.7),INT(46.0849*(13-D85)^1.81),0)</f>
        <v>0</v>
      </c>
      <c r="F85" s="52"/>
      <c r="G85" s="51"/>
      <c r="H85" s="52">
        <f>IF(G85&lt;&gt;0,INT(1.84523*((G85*100)-75)^1.348),0)</f>
        <v>0</v>
      </c>
      <c r="I85" s="51"/>
      <c r="J85" s="52">
        <f>IF(I85&lt;&gt;0,INT(0.188807*((I85*100)-210)^1.41),0)</f>
        <v>0</v>
      </c>
      <c r="K85" s="51"/>
      <c r="L85" s="52">
        <f>IF(AND(K85&gt;8.15,K85&lt;&gt;"N"),INT(7.86*(K85-8)^1.1),0)</f>
        <v>0</v>
      </c>
      <c r="M85" s="53"/>
      <c r="N85" s="54" t="s">
        <v>13</v>
      </c>
      <c r="O85" s="55"/>
      <c r="P85" s="52">
        <f>IF(AND(60*M85+O85&lt;182.6,M85&gt;0),INT(0.19889*(185-(60*M85+O85))^1.88),0)</f>
        <v>0</v>
      </c>
      <c r="Q85" s="19">
        <f>SUM(E85,H85,J85,L85,P85,)</f>
        <v>0</v>
      </c>
    </row>
    <row r="86" spans="1:17" ht="14.1" customHeight="1">
      <c r="A86" s="10">
        <f>IF(Q86&lt;&gt;0,+RANK(Q86,Q$5:Q$113,0),0)</f>
        <v>0</v>
      </c>
      <c r="B86" s="17"/>
      <c r="C86" s="70"/>
      <c r="D86" s="99"/>
      <c r="E86" s="52">
        <f t="shared" ref="E86:E89" si="10">IF(AND(D86&gt;0,D86&lt;12.7),INT(46.0849*(13-D86)^1.81),0)</f>
        <v>0</v>
      </c>
      <c r="F86" s="52"/>
      <c r="G86" s="51"/>
      <c r="H86" s="52">
        <f>IF(G86&lt;&gt;0,INT(1.84523*((G86*100)-75)^1.348),0)</f>
        <v>0</v>
      </c>
      <c r="I86" s="51"/>
      <c r="J86" s="52">
        <f>IF(I86&lt;&gt;0,INT(0.188807*((I86*100)-210)^1.41),0)</f>
        <v>0</v>
      </c>
      <c r="K86" s="51"/>
      <c r="L86" s="52">
        <f>IF(AND(K86&gt;8.15,K86&lt;&gt;"N"),INT(7.86*(K86-8)^1.1),0)</f>
        <v>0</v>
      </c>
      <c r="M86" s="53"/>
      <c r="N86" s="54" t="s">
        <v>13</v>
      </c>
      <c r="O86" s="55"/>
      <c r="P86" s="52">
        <f>IF(AND(60*M86+O86&lt;182.6,M86&gt;0),INT(0.19889*(185-(60*M86+O86))^1.88),0)</f>
        <v>0</v>
      </c>
      <c r="Q86" s="19">
        <f>SUM(E86,H86,J86,L86,P86,)</f>
        <v>0</v>
      </c>
    </row>
    <row r="87" spans="1:17" ht="14.1" customHeight="1">
      <c r="A87" s="10">
        <f>IF(Q87&lt;&gt;0,+RANK(Q87,Q$5:Q$113,0),0)</f>
        <v>0</v>
      </c>
      <c r="B87" s="17"/>
      <c r="C87" s="70"/>
      <c r="D87" s="99"/>
      <c r="E87" s="52">
        <f t="shared" si="10"/>
        <v>0</v>
      </c>
      <c r="F87" s="52"/>
      <c r="G87" s="51"/>
      <c r="H87" s="52">
        <f>IF(G87&lt;&gt;0,INT(1.84523*((G87*100)-75)^1.348),0)</f>
        <v>0</v>
      </c>
      <c r="I87" s="51"/>
      <c r="J87" s="52">
        <f>IF(I87&lt;&gt;0,INT(0.188807*((I87*100)-210)^1.41),0)</f>
        <v>0</v>
      </c>
      <c r="K87" s="51"/>
      <c r="L87" s="52">
        <f>IF(AND(K87&gt;8.15,K87&lt;&gt;"N"),INT(7.86*(K87-8)^1.1),0)</f>
        <v>0</v>
      </c>
      <c r="M87" s="53"/>
      <c r="N87" s="54" t="s">
        <v>13</v>
      </c>
      <c r="O87" s="55"/>
      <c r="P87" s="52">
        <f>IF(AND(60*M87+O87&lt;182.6,M87&gt;0),INT(0.19889*(185-(60*M87+O87))^1.88),0)</f>
        <v>0</v>
      </c>
      <c r="Q87" s="19">
        <f>SUM(E87,H87,J87,L87,P87,)</f>
        <v>0</v>
      </c>
    </row>
    <row r="88" spans="1:17" ht="14.1" customHeight="1">
      <c r="A88" s="10">
        <f>IF(Q88&lt;&gt;0,+RANK(Q88,Q$5:Q$113,0),0)</f>
        <v>0</v>
      </c>
      <c r="B88" s="17"/>
      <c r="C88" s="70"/>
      <c r="D88" s="99"/>
      <c r="E88" s="52">
        <f t="shared" si="10"/>
        <v>0</v>
      </c>
      <c r="F88" s="52"/>
      <c r="G88" s="51"/>
      <c r="H88" s="52">
        <f>IF(G88&lt;&gt;0,INT(1.84523*((G88*100)-75)^1.348),0)</f>
        <v>0</v>
      </c>
      <c r="I88" s="51"/>
      <c r="J88" s="52">
        <f>IF(I88&lt;&gt;0,INT(0.188807*((I88*100)-210)^1.41),0)</f>
        <v>0</v>
      </c>
      <c r="K88" s="51"/>
      <c r="L88" s="52">
        <f>IF(AND(K88&gt;8.15,K88&lt;&gt;"N"),INT(7.86*(K88-8)^1.1),0)</f>
        <v>0</v>
      </c>
      <c r="M88" s="53"/>
      <c r="N88" s="54" t="s">
        <v>13</v>
      </c>
      <c r="O88" s="55"/>
      <c r="P88" s="52">
        <f>IF(AND(60*M88+O88&lt;182.6,M88&gt;0),INT(0.19889*(185-(60*M88+O88))^1.88),0)</f>
        <v>0</v>
      </c>
      <c r="Q88" s="19">
        <f>SUM(E88,H88,J88,L88,P88,)</f>
        <v>0</v>
      </c>
    </row>
    <row r="89" spans="1:17" ht="14.1" customHeight="1" thickBot="1">
      <c r="A89" s="11">
        <f>IF(Q89&lt;&gt;0,+RANK(Q89,Q$5:Q$113,0),0)</f>
        <v>0</v>
      </c>
      <c r="B89" s="18"/>
      <c r="C89" s="71"/>
      <c r="D89" s="100"/>
      <c r="E89" s="62">
        <f t="shared" si="10"/>
        <v>0</v>
      </c>
      <c r="F89" s="62"/>
      <c r="G89" s="61"/>
      <c r="H89" s="62">
        <f>IF(G89&lt;&gt;0,INT(1.84523*((G89*100)-75)^1.348),0)</f>
        <v>0</v>
      </c>
      <c r="I89" s="61"/>
      <c r="J89" s="62">
        <f>IF(I89&lt;&gt;0,INT(0.188807*((I89*100)-210)^1.41),0)</f>
        <v>0</v>
      </c>
      <c r="K89" s="61"/>
      <c r="L89" s="62">
        <f>IF(AND(K89&gt;8.15,K89&lt;&gt;"N"),INT(7.86*(K89-8)^1.1),0)</f>
        <v>0</v>
      </c>
      <c r="M89" s="63"/>
      <c r="N89" s="64" t="s">
        <v>13</v>
      </c>
      <c r="O89" s="65"/>
      <c r="P89" s="62">
        <f>IF(AND(60*M89+O89&lt;182.6,M89&gt;0),INT(0.19889*(185-(60*M89+O89))^1.88),0)</f>
        <v>0</v>
      </c>
      <c r="Q89" s="20">
        <f>SUM(E89,H89,J89,L89,P89,)</f>
        <v>0</v>
      </c>
    </row>
    <row r="90" spans="1:17" ht="14.1" customHeight="1" thickBot="1">
      <c r="A90" s="15" t="s">
        <v>16</v>
      </c>
      <c r="B90" s="16"/>
      <c r="C90" s="9"/>
      <c r="D90" s="89">
        <f>LARGE(Q93:Q97,1)+LARGE(Q93:Q97,2)+LARGE(Q93:Q97,3)+LARGE(Q93:Q97,4)</f>
        <v>0</v>
      </c>
      <c r="E90" s="90"/>
      <c r="F90" s="41"/>
      <c r="G90" s="5" t="s">
        <v>12</v>
      </c>
      <c r="H90" s="4"/>
      <c r="I90" s="4"/>
      <c r="J90" s="4"/>
      <c r="K90" s="4"/>
      <c r="L90" s="4"/>
      <c r="M90" s="4"/>
      <c r="N90" s="4"/>
      <c r="O90" s="6"/>
      <c r="P90" s="4"/>
      <c r="Q90" s="91">
        <f>IF(U90&lt;&gt;0,+RANK(U90,U$2:U$113,0),0)</f>
        <v>0</v>
      </c>
    </row>
    <row r="91" spans="1:17" ht="14.1" customHeight="1">
      <c r="A91" s="79" t="s">
        <v>11</v>
      </c>
      <c r="B91" s="39" t="s">
        <v>15</v>
      </c>
      <c r="C91" s="92" t="s">
        <v>0</v>
      </c>
      <c r="D91" s="25" t="s">
        <v>1</v>
      </c>
      <c r="E91" s="26"/>
      <c r="F91" s="36" t="s">
        <v>8</v>
      </c>
      <c r="G91" s="25"/>
      <c r="H91" s="26"/>
      <c r="I91" s="25" t="s">
        <v>2</v>
      </c>
      <c r="J91" s="26"/>
      <c r="K91" s="25" t="s">
        <v>3</v>
      </c>
      <c r="L91" s="26"/>
      <c r="M91" s="80" t="s">
        <v>14</v>
      </c>
      <c r="N91" s="27"/>
      <c r="O91" s="27"/>
      <c r="P91" s="26"/>
      <c r="Q91" s="21" t="s">
        <v>7</v>
      </c>
    </row>
    <row r="92" spans="1:17" ht="14.1" customHeight="1">
      <c r="A92" s="33"/>
      <c r="B92" s="28"/>
      <c r="C92" s="29"/>
      <c r="D92" s="23" t="s">
        <v>5</v>
      </c>
      <c r="E92" s="23" t="s">
        <v>6</v>
      </c>
      <c r="F92" s="37"/>
      <c r="G92" s="23" t="s">
        <v>5</v>
      </c>
      <c r="H92" s="23" t="s">
        <v>6</v>
      </c>
      <c r="I92" s="23" t="s">
        <v>5</v>
      </c>
      <c r="J92" s="23" t="s">
        <v>6</v>
      </c>
      <c r="K92" s="23" t="s">
        <v>5</v>
      </c>
      <c r="L92" s="23" t="s">
        <v>6</v>
      </c>
      <c r="M92" s="81" t="s">
        <v>5</v>
      </c>
      <c r="N92" s="31"/>
      <c r="O92" s="32"/>
      <c r="P92" s="23" t="s">
        <v>6</v>
      </c>
      <c r="Q92" s="22"/>
    </row>
    <row r="93" spans="1:17" ht="14.1" customHeight="1">
      <c r="A93" s="10">
        <f>IF(Q93&lt;&gt;0,+RANK(Q93,Q$5:Q$113,0),0)</f>
        <v>0</v>
      </c>
      <c r="B93" s="17"/>
      <c r="C93" s="70"/>
      <c r="D93" s="99"/>
      <c r="E93" s="52">
        <f>IF(AND(D93&gt;0,D93&lt;12.7),INT(46.0849*(13-D93)^1.81),0)</f>
        <v>0</v>
      </c>
      <c r="F93" s="52"/>
      <c r="G93" s="51"/>
      <c r="H93" s="52">
        <f>IF(G93&lt;&gt;0,INT(1.84523*((G93*100)-75)^1.348),0)</f>
        <v>0</v>
      </c>
      <c r="I93" s="51"/>
      <c r="J93" s="52">
        <f>IF(I93&lt;&gt;0,INT(0.188807*((I93*100)-210)^1.41),0)</f>
        <v>0</v>
      </c>
      <c r="K93" s="51"/>
      <c r="L93" s="52">
        <f>IF(AND(K93&gt;8.15,K93&lt;&gt;"N"),INT(7.86*(K93-8)^1.1),0)</f>
        <v>0</v>
      </c>
      <c r="M93" s="53"/>
      <c r="N93" s="54" t="s">
        <v>13</v>
      </c>
      <c r="O93" s="55"/>
      <c r="P93" s="52">
        <f>IF(AND(60*M93+O93&lt;182.6,M93&gt;0),INT(0.19889*(185-(60*M93+O93))^1.88),0)</f>
        <v>0</v>
      </c>
      <c r="Q93" s="19">
        <f>SUM(E93,H93,J93,L93,P93,)</f>
        <v>0</v>
      </c>
    </row>
    <row r="94" spans="1:17" ht="14.1" customHeight="1">
      <c r="A94" s="10">
        <f>IF(Q94&lt;&gt;0,+RANK(Q94,Q$5:Q$113,0),0)</f>
        <v>0</v>
      </c>
      <c r="B94" s="17"/>
      <c r="C94" s="70"/>
      <c r="D94" s="99"/>
      <c r="E94" s="52">
        <f t="shared" ref="E94:E97" si="11">IF(AND(D94&gt;0,D94&lt;12.7),INT(46.0849*(13-D94)^1.81),0)</f>
        <v>0</v>
      </c>
      <c r="F94" s="52"/>
      <c r="G94" s="51"/>
      <c r="H94" s="52">
        <f>IF(G94&lt;&gt;0,INT(1.84523*((G94*100)-75)^1.348),0)</f>
        <v>0</v>
      </c>
      <c r="I94" s="51"/>
      <c r="J94" s="52">
        <f>IF(I94&lt;&gt;0,INT(0.188807*((I94*100)-210)^1.41),0)</f>
        <v>0</v>
      </c>
      <c r="K94" s="51"/>
      <c r="L94" s="52">
        <f>IF(AND(K94&gt;8.15,K94&lt;&gt;"N"),INT(7.86*(K94-8)^1.1),0)</f>
        <v>0</v>
      </c>
      <c r="M94" s="53"/>
      <c r="N94" s="54" t="s">
        <v>13</v>
      </c>
      <c r="O94" s="55"/>
      <c r="P94" s="52">
        <f>IF(AND(60*M94+O94&lt;182.6,M94&gt;0),INT(0.19889*(185-(60*M94+O94))^1.88),0)</f>
        <v>0</v>
      </c>
      <c r="Q94" s="19">
        <f>SUM(E94,H94,J94,L94,P94,)</f>
        <v>0</v>
      </c>
    </row>
    <row r="95" spans="1:17" ht="14.1" customHeight="1">
      <c r="A95" s="10">
        <f>IF(Q95&lt;&gt;0,+RANK(Q95,Q$5:Q$113,0),0)</f>
        <v>0</v>
      </c>
      <c r="B95" s="17"/>
      <c r="C95" s="70"/>
      <c r="D95" s="99"/>
      <c r="E95" s="52">
        <f t="shared" si="11"/>
        <v>0</v>
      </c>
      <c r="F95" s="52"/>
      <c r="G95" s="51"/>
      <c r="H95" s="52">
        <f>IF(G95&lt;&gt;0,INT(1.84523*((G95*100)-75)^1.348),0)</f>
        <v>0</v>
      </c>
      <c r="I95" s="51"/>
      <c r="J95" s="52">
        <f>IF(I95&lt;&gt;0,INT(0.188807*((I95*100)-210)^1.41),0)</f>
        <v>0</v>
      </c>
      <c r="K95" s="51"/>
      <c r="L95" s="52">
        <f>IF(AND(K95&gt;8.15,K95&lt;&gt;"N"),INT(7.86*(K95-8)^1.1),0)</f>
        <v>0</v>
      </c>
      <c r="M95" s="53"/>
      <c r="N95" s="54" t="s">
        <v>13</v>
      </c>
      <c r="O95" s="55"/>
      <c r="P95" s="52">
        <f>IF(AND(60*M95+O95&lt;182.6,M95&gt;0),INT(0.19889*(185-(60*M95+O95))^1.88),0)</f>
        <v>0</v>
      </c>
      <c r="Q95" s="19">
        <f>SUM(E95,H95,J95,L95,P95,)</f>
        <v>0</v>
      </c>
    </row>
    <row r="96" spans="1:17" ht="14.1" customHeight="1">
      <c r="A96" s="10">
        <f>IF(Q96&lt;&gt;0,+RANK(Q96,Q$5:Q$113,0),0)</f>
        <v>0</v>
      </c>
      <c r="B96" s="17"/>
      <c r="C96" s="70"/>
      <c r="D96" s="99"/>
      <c r="E96" s="52">
        <f t="shared" si="11"/>
        <v>0</v>
      </c>
      <c r="F96" s="52"/>
      <c r="G96" s="51"/>
      <c r="H96" s="52">
        <f>IF(G96&lt;&gt;0,INT(1.84523*((G96*100)-75)^1.348),0)</f>
        <v>0</v>
      </c>
      <c r="I96" s="51"/>
      <c r="J96" s="52">
        <f>IF(I96&lt;&gt;0,INT(0.188807*((I96*100)-210)^1.41),0)</f>
        <v>0</v>
      </c>
      <c r="K96" s="51"/>
      <c r="L96" s="52">
        <f>IF(AND(K96&gt;8.15,K96&lt;&gt;"N"),INT(7.86*(K96-8)^1.1),0)</f>
        <v>0</v>
      </c>
      <c r="M96" s="53"/>
      <c r="N96" s="54" t="s">
        <v>13</v>
      </c>
      <c r="O96" s="55"/>
      <c r="P96" s="52">
        <f>IF(AND(60*M96+O96&lt;182.6,M96&gt;0),INT(0.19889*(185-(60*M96+O96))^1.88),0)</f>
        <v>0</v>
      </c>
      <c r="Q96" s="19">
        <f>SUM(E96,H96,J96,L96,P96,)</f>
        <v>0</v>
      </c>
    </row>
    <row r="97" spans="1:17" ht="14.1" customHeight="1" thickBot="1">
      <c r="A97" s="11">
        <f>IF(Q97&lt;&gt;0,+RANK(Q97,Q$5:Q$113,0),0)</f>
        <v>0</v>
      </c>
      <c r="B97" s="18"/>
      <c r="C97" s="71"/>
      <c r="D97" s="100"/>
      <c r="E97" s="62">
        <f t="shared" si="11"/>
        <v>0</v>
      </c>
      <c r="F97" s="62"/>
      <c r="G97" s="61"/>
      <c r="H97" s="62">
        <f>IF(G97&lt;&gt;0,INT(1.84523*((G97*100)-75)^1.348),0)</f>
        <v>0</v>
      </c>
      <c r="I97" s="61"/>
      <c r="J97" s="62">
        <f>IF(I97&lt;&gt;0,INT(0.188807*((I97*100)-210)^1.41),0)</f>
        <v>0</v>
      </c>
      <c r="K97" s="61"/>
      <c r="L97" s="62">
        <f>IF(AND(K97&gt;8.15,K97&lt;&gt;"N"),INT(7.86*(K97-8)^1.1),0)</f>
        <v>0</v>
      </c>
      <c r="M97" s="63"/>
      <c r="N97" s="64" t="s">
        <v>13</v>
      </c>
      <c r="O97" s="65"/>
      <c r="P97" s="62">
        <f>IF(AND(60*M97+O97&lt;182.6,M97&gt;0),INT(0.19889*(185-(60*M97+O97))^1.88),0)</f>
        <v>0</v>
      </c>
      <c r="Q97" s="20">
        <f>SUM(E97,H97,J97,L97,P97,)</f>
        <v>0</v>
      </c>
    </row>
    <row r="98" spans="1:17" ht="14.1" customHeight="1" thickBot="1">
      <c r="A98" s="15" t="s">
        <v>16</v>
      </c>
      <c r="B98" s="16"/>
      <c r="C98" s="9"/>
      <c r="D98" s="89">
        <f>LARGE(Q101:Q105,1)+LARGE(Q101:Q105,2)+LARGE(Q101:Q105,3)+LARGE(Q101:Q105,4)</f>
        <v>0</v>
      </c>
      <c r="E98" s="90"/>
      <c r="F98" s="41"/>
      <c r="G98" s="5" t="s">
        <v>12</v>
      </c>
      <c r="H98" s="4"/>
      <c r="I98" s="4"/>
      <c r="J98" s="4"/>
      <c r="K98" s="4"/>
      <c r="L98" s="4"/>
      <c r="M98" s="4"/>
      <c r="N98" s="4"/>
      <c r="O98" s="6"/>
      <c r="P98" s="4"/>
      <c r="Q98" s="91">
        <f>IF(U98&lt;&gt;0,+RANK(U98,U$2:U$113,0),0)</f>
        <v>0</v>
      </c>
    </row>
    <row r="99" spans="1:17" ht="14.1" customHeight="1">
      <c r="A99" s="79" t="s">
        <v>11</v>
      </c>
      <c r="B99" s="39" t="s">
        <v>15</v>
      </c>
      <c r="C99" s="92" t="s">
        <v>0</v>
      </c>
      <c r="D99" s="25" t="s">
        <v>1</v>
      </c>
      <c r="E99" s="26"/>
      <c r="F99" s="36" t="s">
        <v>8</v>
      </c>
      <c r="G99" s="25"/>
      <c r="H99" s="26"/>
      <c r="I99" s="25" t="s">
        <v>2</v>
      </c>
      <c r="J99" s="26"/>
      <c r="K99" s="25" t="s">
        <v>3</v>
      </c>
      <c r="L99" s="26"/>
      <c r="M99" s="80" t="s">
        <v>14</v>
      </c>
      <c r="N99" s="27"/>
      <c r="O99" s="27"/>
      <c r="P99" s="26"/>
      <c r="Q99" s="21" t="s">
        <v>7</v>
      </c>
    </row>
    <row r="100" spans="1:17" ht="14.1" customHeight="1">
      <c r="A100" s="33"/>
      <c r="B100" s="28"/>
      <c r="C100" s="29"/>
      <c r="D100" s="23" t="s">
        <v>5</v>
      </c>
      <c r="E100" s="23" t="s">
        <v>6</v>
      </c>
      <c r="F100" s="37"/>
      <c r="G100" s="23" t="s">
        <v>5</v>
      </c>
      <c r="H100" s="23" t="s">
        <v>6</v>
      </c>
      <c r="I100" s="23" t="s">
        <v>5</v>
      </c>
      <c r="J100" s="23" t="s">
        <v>6</v>
      </c>
      <c r="K100" s="23" t="s">
        <v>5</v>
      </c>
      <c r="L100" s="23" t="s">
        <v>6</v>
      </c>
      <c r="M100" s="81" t="s">
        <v>5</v>
      </c>
      <c r="N100" s="31"/>
      <c r="O100" s="32"/>
      <c r="P100" s="23" t="s">
        <v>6</v>
      </c>
      <c r="Q100" s="22"/>
    </row>
    <row r="101" spans="1:17" ht="14.1" customHeight="1">
      <c r="A101" s="10">
        <f>IF(Q101&lt;&gt;0,+RANK(Q101,Q$5:Q$113,0),0)</f>
        <v>0</v>
      </c>
      <c r="B101" s="17"/>
      <c r="C101" s="70"/>
      <c r="D101" s="99"/>
      <c r="E101" s="52">
        <f>IF(AND(D101&gt;0,D101&lt;12.7),INT(46.0849*(13-D101)^1.81),0)</f>
        <v>0</v>
      </c>
      <c r="F101" s="52"/>
      <c r="G101" s="51"/>
      <c r="H101" s="52">
        <f>IF(G101&lt;&gt;0,INT(1.84523*((G101*100)-75)^1.348),0)</f>
        <v>0</v>
      </c>
      <c r="I101" s="51"/>
      <c r="J101" s="52">
        <f>IF(I101&lt;&gt;0,INT(0.188807*((I101*100)-210)^1.41),0)</f>
        <v>0</v>
      </c>
      <c r="K101" s="51"/>
      <c r="L101" s="52">
        <f>IF(AND(K101&gt;8.15,K101&lt;&gt;"N"),INT(7.86*(K101-8)^1.1),0)</f>
        <v>0</v>
      </c>
      <c r="M101" s="53"/>
      <c r="N101" s="54" t="s">
        <v>13</v>
      </c>
      <c r="O101" s="55"/>
      <c r="P101" s="52">
        <f>IF(AND(60*M101+O101&lt;182.6,M101&gt;0),INT(0.19889*(185-(60*M101+O101))^1.88),0)</f>
        <v>0</v>
      </c>
      <c r="Q101" s="19">
        <f>SUM(E101,H101,J101,L101,P101,)</f>
        <v>0</v>
      </c>
    </row>
    <row r="102" spans="1:17" ht="14.1" customHeight="1">
      <c r="A102" s="10">
        <f>IF(Q102&lt;&gt;0,+RANK(Q102,Q$5:Q$113,0),0)</f>
        <v>0</v>
      </c>
      <c r="B102" s="17"/>
      <c r="C102" s="70"/>
      <c r="D102" s="99"/>
      <c r="E102" s="52">
        <f t="shared" ref="E102:E105" si="12">IF(AND(D102&gt;0,D102&lt;12.7),INT(46.0849*(13-D102)^1.81),0)</f>
        <v>0</v>
      </c>
      <c r="F102" s="52"/>
      <c r="G102" s="51"/>
      <c r="H102" s="52">
        <f>IF(G102&lt;&gt;0,INT(1.84523*((G102*100)-75)^1.348),0)</f>
        <v>0</v>
      </c>
      <c r="I102" s="51"/>
      <c r="J102" s="52">
        <f>IF(I102&lt;&gt;0,INT(0.188807*((I102*100)-210)^1.41),0)</f>
        <v>0</v>
      </c>
      <c r="K102" s="51"/>
      <c r="L102" s="52">
        <f>IF(AND(K102&gt;8.15,K102&lt;&gt;"N"),INT(7.86*(K102-8)^1.1),0)</f>
        <v>0</v>
      </c>
      <c r="M102" s="53"/>
      <c r="N102" s="54" t="s">
        <v>13</v>
      </c>
      <c r="O102" s="55"/>
      <c r="P102" s="52">
        <f>IF(AND(60*M102+O102&lt;182.6,M102&gt;0),INT(0.19889*(185-(60*M102+O102))^1.88),0)</f>
        <v>0</v>
      </c>
      <c r="Q102" s="19">
        <f>SUM(E102,H102,J102,L102,P102,)</f>
        <v>0</v>
      </c>
    </row>
    <row r="103" spans="1:17" ht="14.1" customHeight="1">
      <c r="A103" s="10">
        <f>IF(Q103&lt;&gt;0,+RANK(Q103,Q$5:Q$113,0),0)</f>
        <v>0</v>
      </c>
      <c r="B103" s="17"/>
      <c r="C103" s="70"/>
      <c r="D103" s="99"/>
      <c r="E103" s="52">
        <f t="shared" si="12"/>
        <v>0</v>
      </c>
      <c r="F103" s="52"/>
      <c r="G103" s="51"/>
      <c r="H103" s="52">
        <f>IF(G103&lt;&gt;0,INT(1.84523*((G103*100)-75)^1.348),0)</f>
        <v>0</v>
      </c>
      <c r="I103" s="51"/>
      <c r="J103" s="52">
        <f>IF(I103&lt;&gt;0,INT(0.188807*((I103*100)-210)^1.41),0)</f>
        <v>0</v>
      </c>
      <c r="K103" s="51"/>
      <c r="L103" s="52">
        <f>IF(AND(K103&gt;8.15,K103&lt;&gt;"N"),INT(7.86*(K103-8)^1.1),0)</f>
        <v>0</v>
      </c>
      <c r="M103" s="53"/>
      <c r="N103" s="54" t="s">
        <v>13</v>
      </c>
      <c r="O103" s="55"/>
      <c r="P103" s="52">
        <f>IF(AND(60*M103+O103&lt;182.6,M103&gt;0),INT(0.19889*(185-(60*M103+O103))^1.88),0)</f>
        <v>0</v>
      </c>
      <c r="Q103" s="19">
        <f>SUM(E103,H103,J103,L103,P103,)</f>
        <v>0</v>
      </c>
    </row>
    <row r="104" spans="1:17" ht="14.1" customHeight="1">
      <c r="A104" s="10">
        <f>IF(Q104&lt;&gt;0,+RANK(Q104,Q$5:Q$113,0),0)</f>
        <v>0</v>
      </c>
      <c r="B104" s="17"/>
      <c r="C104" s="70"/>
      <c r="D104" s="99"/>
      <c r="E104" s="52">
        <f t="shared" si="12"/>
        <v>0</v>
      </c>
      <c r="F104" s="52"/>
      <c r="G104" s="51"/>
      <c r="H104" s="52">
        <f>IF(G104&lt;&gt;0,INT(1.84523*((G104*100)-75)^1.348),0)</f>
        <v>0</v>
      </c>
      <c r="I104" s="51"/>
      <c r="J104" s="52">
        <f>IF(I104&lt;&gt;0,INT(0.188807*((I104*100)-210)^1.41),0)</f>
        <v>0</v>
      </c>
      <c r="K104" s="51"/>
      <c r="L104" s="52">
        <f>IF(AND(K104&gt;8.15,K104&lt;&gt;"N"),INT(7.86*(K104-8)^1.1),0)</f>
        <v>0</v>
      </c>
      <c r="M104" s="53"/>
      <c r="N104" s="54" t="s">
        <v>13</v>
      </c>
      <c r="O104" s="55"/>
      <c r="P104" s="52">
        <f>IF(AND(60*M104+O104&lt;182.6,M104&gt;0),INT(0.19889*(185-(60*M104+O104))^1.88),0)</f>
        <v>0</v>
      </c>
      <c r="Q104" s="19">
        <f>SUM(E104,H104,J104,L104,P104,)</f>
        <v>0</v>
      </c>
    </row>
    <row r="105" spans="1:17" ht="14.1" customHeight="1" thickBot="1">
      <c r="A105" s="11">
        <f>IF(Q105&lt;&gt;0,+RANK(Q105,Q$5:Q$113,0),0)</f>
        <v>0</v>
      </c>
      <c r="B105" s="18"/>
      <c r="C105" s="71"/>
      <c r="D105" s="100"/>
      <c r="E105" s="62">
        <f t="shared" si="12"/>
        <v>0</v>
      </c>
      <c r="F105" s="62"/>
      <c r="G105" s="61"/>
      <c r="H105" s="62">
        <f>IF(G105&lt;&gt;0,INT(1.84523*((G105*100)-75)^1.348),0)</f>
        <v>0</v>
      </c>
      <c r="I105" s="61"/>
      <c r="J105" s="62">
        <f>IF(I105&lt;&gt;0,INT(0.188807*((I105*100)-210)^1.41),0)</f>
        <v>0</v>
      </c>
      <c r="K105" s="61"/>
      <c r="L105" s="62">
        <f>IF(AND(K105&gt;8.15,K105&lt;&gt;"N"),INT(7.86*(K105-8)^1.1),0)</f>
        <v>0</v>
      </c>
      <c r="M105" s="63"/>
      <c r="N105" s="64" t="s">
        <v>13</v>
      </c>
      <c r="O105" s="65"/>
      <c r="P105" s="62">
        <f>IF(AND(60*M105+O105&lt;182.6,M105&gt;0),INT(0.19889*(185-(60*M105+O105))^1.88),0)</f>
        <v>0</v>
      </c>
      <c r="Q105" s="20">
        <f>SUM(E105,H105,J105,L105,P105,)</f>
        <v>0</v>
      </c>
    </row>
    <row r="106" spans="1:17" ht="14.1" customHeight="1" thickBot="1">
      <c r="A106" s="15" t="s">
        <v>16</v>
      </c>
      <c r="B106" s="16"/>
      <c r="C106" s="9"/>
      <c r="D106" s="89">
        <f>LARGE(Q109:Q113,1)+LARGE(Q109:Q113,2)+LARGE(Q109:Q113,3)+LARGE(Q109:Q113,4)</f>
        <v>0</v>
      </c>
      <c r="E106" s="90"/>
      <c r="F106" s="41"/>
      <c r="G106" s="5" t="s">
        <v>12</v>
      </c>
      <c r="H106" s="4"/>
      <c r="I106" s="4"/>
      <c r="J106" s="4"/>
      <c r="K106" s="4"/>
      <c r="L106" s="4"/>
      <c r="M106" s="4"/>
      <c r="N106" s="4"/>
      <c r="O106" s="6"/>
      <c r="P106" s="4"/>
      <c r="Q106" s="91">
        <f>IF(U106&lt;&gt;0,+RANK(U106,U$2:U$113,0),0)</f>
        <v>0</v>
      </c>
    </row>
    <row r="107" spans="1:17" ht="14.1" customHeight="1">
      <c r="A107" s="79" t="s">
        <v>11</v>
      </c>
      <c r="B107" s="39" t="s">
        <v>15</v>
      </c>
      <c r="C107" s="92" t="s">
        <v>0</v>
      </c>
      <c r="D107" s="25" t="s">
        <v>1</v>
      </c>
      <c r="E107" s="26"/>
      <c r="F107" s="36" t="s">
        <v>8</v>
      </c>
      <c r="G107" s="25"/>
      <c r="H107" s="26"/>
      <c r="I107" s="25" t="s">
        <v>2</v>
      </c>
      <c r="J107" s="26"/>
      <c r="K107" s="25" t="s">
        <v>3</v>
      </c>
      <c r="L107" s="26"/>
      <c r="M107" s="80" t="s">
        <v>14</v>
      </c>
      <c r="N107" s="27"/>
      <c r="O107" s="27"/>
      <c r="P107" s="26"/>
      <c r="Q107" s="21" t="s">
        <v>7</v>
      </c>
    </row>
    <row r="108" spans="1:17" ht="14.1" customHeight="1">
      <c r="A108" s="33"/>
      <c r="B108" s="28"/>
      <c r="C108" s="29"/>
      <c r="D108" s="23" t="s">
        <v>5</v>
      </c>
      <c r="E108" s="23" t="s">
        <v>6</v>
      </c>
      <c r="F108" s="37"/>
      <c r="G108" s="23" t="s">
        <v>5</v>
      </c>
      <c r="H108" s="23" t="s">
        <v>6</v>
      </c>
      <c r="I108" s="23" t="s">
        <v>5</v>
      </c>
      <c r="J108" s="23" t="s">
        <v>6</v>
      </c>
      <c r="K108" s="23" t="s">
        <v>5</v>
      </c>
      <c r="L108" s="23" t="s">
        <v>6</v>
      </c>
      <c r="M108" s="81" t="s">
        <v>5</v>
      </c>
      <c r="N108" s="31"/>
      <c r="O108" s="32"/>
      <c r="P108" s="23" t="s">
        <v>6</v>
      </c>
      <c r="Q108" s="22"/>
    </row>
    <row r="109" spans="1:17" ht="14.1" customHeight="1">
      <c r="A109" s="10">
        <f>IF(Q109&lt;&gt;0,+RANK(Q109,Q$5:Q$113,0),0)</f>
        <v>0</v>
      </c>
      <c r="B109" s="17"/>
      <c r="C109" s="70"/>
      <c r="D109" s="99"/>
      <c r="E109" s="52">
        <f>IF(AND(D109&gt;0,D109&lt;12.7),INT(46.0849*(13-D109)^1.81),0)</f>
        <v>0</v>
      </c>
      <c r="F109" s="52"/>
      <c r="G109" s="51"/>
      <c r="H109" s="52">
        <f>IF(G109&lt;&gt;0,INT(1.84523*((G109*100)-75)^1.348),0)</f>
        <v>0</v>
      </c>
      <c r="I109" s="51"/>
      <c r="J109" s="52">
        <f>IF(I109&lt;&gt;0,INT(0.188807*((I109*100)-210)^1.41),0)</f>
        <v>0</v>
      </c>
      <c r="K109" s="51"/>
      <c r="L109" s="52">
        <f>IF(AND(K109&gt;8.15,K109&lt;&gt;"N"),INT(7.86*(K109-8)^1.1),0)</f>
        <v>0</v>
      </c>
      <c r="M109" s="53"/>
      <c r="N109" s="54" t="s">
        <v>13</v>
      </c>
      <c r="O109" s="55"/>
      <c r="P109" s="52">
        <f>IF(AND(60*M109+O109&lt;182.6,M109&gt;0),INT(0.19889*(185-(60*M109+O109))^1.88),0)</f>
        <v>0</v>
      </c>
      <c r="Q109" s="19">
        <f>SUM(E109,H109,J109,L109,P109,)</f>
        <v>0</v>
      </c>
    </row>
    <row r="110" spans="1:17" ht="14.1" customHeight="1">
      <c r="A110" s="10">
        <f>IF(Q110&lt;&gt;0,+RANK(Q110,Q$5:Q$113,0),0)</f>
        <v>0</v>
      </c>
      <c r="B110" s="17"/>
      <c r="C110" s="70"/>
      <c r="D110" s="99"/>
      <c r="E110" s="52">
        <f t="shared" ref="E110:E113" si="13">IF(AND(D110&gt;0,D110&lt;12.7),INT(46.0849*(13-D110)^1.81),0)</f>
        <v>0</v>
      </c>
      <c r="F110" s="52"/>
      <c r="G110" s="51"/>
      <c r="H110" s="52">
        <f>IF(G110&lt;&gt;0,INT(1.84523*((G110*100)-75)^1.348),0)</f>
        <v>0</v>
      </c>
      <c r="I110" s="51"/>
      <c r="J110" s="52">
        <f>IF(I110&lt;&gt;0,INT(0.188807*((I110*100)-210)^1.41),0)</f>
        <v>0</v>
      </c>
      <c r="K110" s="51"/>
      <c r="L110" s="52">
        <f>IF(AND(K110&gt;8.15,K110&lt;&gt;"N"),INT(7.86*(K110-8)^1.1),0)</f>
        <v>0</v>
      </c>
      <c r="M110" s="53"/>
      <c r="N110" s="54" t="s">
        <v>13</v>
      </c>
      <c r="O110" s="55"/>
      <c r="P110" s="52">
        <f>IF(AND(60*M110+O110&lt;182.6,M110&gt;0),INT(0.19889*(185-(60*M110+O110))^1.88),0)</f>
        <v>0</v>
      </c>
      <c r="Q110" s="19">
        <f>SUM(E110,H110,J110,L110,P110,)</f>
        <v>0</v>
      </c>
    </row>
    <row r="111" spans="1:17" ht="14.1" customHeight="1">
      <c r="A111" s="10">
        <f>IF(Q111&lt;&gt;0,+RANK(Q111,Q$5:Q$113,0),0)</f>
        <v>0</v>
      </c>
      <c r="B111" s="17"/>
      <c r="C111" s="70"/>
      <c r="D111" s="99"/>
      <c r="E111" s="52">
        <f t="shared" si="13"/>
        <v>0</v>
      </c>
      <c r="F111" s="52"/>
      <c r="G111" s="51"/>
      <c r="H111" s="52">
        <f>IF(G111&lt;&gt;0,INT(1.84523*((G111*100)-75)^1.348),0)</f>
        <v>0</v>
      </c>
      <c r="I111" s="51"/>
      <c r="J111" s="52">
        <f>IF(I111&lt;&gt;0,INT(0.188807*((I111*100)-210)^1.41),0)</f>
        <v>0</v>
      </c>
      <c r="K111" s="51"/>
      <c r="L111" s="52">
        <f>IF(AND(K111&gt;8.15,K111&lt;&gt;"N"),INT(7.86*(K111-8)^1.1),0)</f>
        <v>0</v>
      </c>
      <c r="M111" s="53"/>
      <c r="N111" s="54" t="s">
        <v>13</v>
      </c>
      <c r="O111" s="55"/>
      <c r="P111" s="52">
        <f>IF(AND(60*M111+O111&lt;182.6,M111&gt;0),INT(0.19889*(185-(60*M111+O111))^1.88),0)</f>
        <v>0</v>
      </c>
      <c r="Q111" s="19">
        <f>SUM(E111,H111,J111,L111,P111,)</f>
        <v>0</v>
      </c>
    </row>
    <row r="112" spans="1:17" ht="14.1" customHeight="1">
      <c r="A112" s="10">
        <f>IF(Q112&lt;&gt;0,+RANK(Q112,Q$5:Q$113,0),0)</f>
        <v>0</v>
      </c>
      <c r="B112" s="17"/>
      <c r="C112" s="70"/>
      <c r="D112" s="99"/>
      <c r="E112" s="52">
        <f t="shared" si="13"/>
        <v>0</v>
      </c>
      <c r="F112" s="52"/>
      <c r="G112" s="51"/>
      <c r="H112" s="52">
        <f>IF(G112&lt;&gt;0,INT(1.84523*((G112*100)-75)^1.348),0)</f>
        <v>0</v>
      </c>
      <c r="I112" s="51"/>
      <c r="J112" s="52">
        <f>IF(I112&lt;&gt;0,INT(0.188807*((I112*100)-210)^1.41),0)</f>
        <v>0</v>
      </c>
      <c r="K112" s="51"/>
      <c r="L112" s="52">
        <f>IF(AND(K112&gt;8.15,K112&lt;&gt;"N"),INT(7.86*(K112-8)^1.1),0)</f>
        <v>0</v>
      </c>
      <c r="M112" s="53"/>
      <c r="N112" s="54" t="s">
        <v>13</v>
      </c>
      <c r="O112" s="55"/>
      <c r="P112" s="52">
        <f>IF(AND(60*M112+O112&lt;182.6,M112&gt;0),INT(0.19889*(185-(60*M112+O112))^1.88),0)</f>
        <v>0</v>
      </c>
      <c r="Q112" s="19">
        <f>SUM(E112,H112,J112,L112,P112,)</f>
        <v>0</v>
      </c>
    </row>
    <row r="113" spans="1:17" ht="14.1" customHeight="1" thickBot="1">
      <c r="A113" s="11">
        <f>IF(Q113&lt;&gt;0,+RANK(Q113,Q$5:Q$113,0),0)</f>
        <v>0</v>
      </c>
      <c r="B113" s="18"/>
      <c r="C113" s="71"/>
      <c r="D113" s="100"/>
      <c r="E113" s="62">
        <f t="shared" si="13"/>
        <v>0</v>
      </c>
      <c r="F113" s="62"/>
      <c r="G113" s="61"/>
      <c r="H113" s="62">
        <f>IF(G113&lt;&gt;0,INT(1.84523*((G113*100)-75)^1.348),0)</f>
        <v>0</v>
      </c>
      <c r="I113" s="61"/>
      <c r="J113" s="62">
        <f>IF(I113&lt;&gt;0,INT(0.188807*((I113*100)-210)^1.41),0)</f>
        <v>0</v>
      </c>
      <c r="K113" s="61"/>
      <c r="L113" s="62">
        <f>IF(AND(K113&gt;8.15,K113&lt;&gt;"N"),INT(7.86*(K113-8)^1.1),0)</f>
        <v>0</v>
      </c>
      <c r="M113" s="63"/>
      <c r="N113" s="64" t="s">
        <v>13</v>
      </c>
      <c r="O113" s="65"/>
      <c r="P113" s="62">
        <f>IF(AND(60*M113+O113&lt;182.6,M113&gt;0),INT(0.19889*(185-(60*M113+O113))^1.88),0)</f>
        <v>0</v>
      </c>
      <c r="Q113" s="20">
        <f>SUM(E113,H113,J113,L113,P113,)</f>
        <v>0</v>
      </c>
    </row>
    <row r="114" spans="1:17" ht="14.1" customHeight="1"/>
    <row r="115" spans="1:17" ht="14.1" customHeight="1"/>
    <row r="116" spans="1:17" ht="14.1" customHeight="1"/>
  </sheetData>
  <mergeCells count="1">
    <mergeCell ref="A1:Q1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pořadídružstevMD">
                <anchor moveWithCells="1">
                  <from>
                    <xdr:col>0</xdr:col>
                    <xdr:colOff>47625</xdr:colOff>
                    <xdr:row>0</xdr:row>
                    <xdr:rowOff>57150</xdr:rowOff>
                  </from>
                  <to>
                    <xdr:col>1</xdr:col>
                    <xdr:colOff>371475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Button 2">
              <controlPr defaultSize="0" print="0" autoFill="0" autoPict="0" macro="[0]!zápisvýsledkůMD">
                <anchor moveWithCells="1">
                  <from>
                    <xdr:col>1</xdr:col>
                    <xdr:colOff>447675</xdr:colOff>
                    <xdr:row>0</xdr:row>
                    <xdr:rowOff>66675</xdr:rowOff>
                  </from>
                  <to>
                    <xdr:col>1</xdr:col>
                    <xdr:colOff>1152525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Button 3">
              <controlPr defaultSize="0" print="0" autoFill="0" autoPict="0" macro="[0]!ručníčasyMD">
                <anchor moveWithCells="1">
                  <from>
                    <xdr:col>12</xdr:col>
                    <xdr:colOff>19050</xdr:colOff>
                    <xdr:row>0</xdr:row>
                    <xdr:rowOff>57150</xdr:rowOff>
                  </from>
                  <to>
                    <xdr:col>14</xdr:col>
                    <xdr:colOff>190500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Button 4">
              <controlPr defaultSize="0" print="0" autoFill="0" autoPict="0" macro="[0]!elektrickečasyMD">
                <anchor moveWithCells="1">
                  <from>
                    <xdr:col>15</xdr:col>
                    <xdr:colOff>66675</xdr:colOff>
                    <xdr:row>0</xdr:row>
                    <xdr:rowOff>76200</xdr:rowOff>
                  </from>
                  <to>
                    <xdr:col>16</xdr:col>
                    <xdr:colOff>304800</xdr:colOff>
                    <xdr:row>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Starší žáci</vt:lpstr>
      <vt:lpstr>Starší žáci 2</vt:lpstr>
      <vt:lpstr>Starší žákyně</vt:lpstr>
      <vt:lpstr>Starší žákyně 2</vt:lpstr>
      <vt:lpstr>Mladší žáci</vt:lpstr>
      <vt:lpstr>Mladší žáci 2</vt:lpstr>
      <vt:lpstr>Mladší žákyně</vt:lpstr>
      <vt:lpstr>Mladší žákyně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Renata Adamíková</cp:lastModifiedBy>
  <cp:lastPrinted>2024-09-26T13:22:23Z</cp:lastPrinted>
  <dcterms:created xsi:type="dcterms:W3CDTF">2001-05-04T11:14:19Z</dcterms:created>
  <dcterms:modified xsi:type="dcterms:W3CDTF">2024-10-20T16:52:03Z</dcterms:modified>
</cp:coreProperties>
</file>