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icka\iCloudDrive\ASSK\Propopzice, výsledky\Květen 23\"/>
    </mc:Choice>
  </mc:AlternateContent>
  <xr:revisionPtr revIDLastSave="0" documentId="8_{0665877C-74E6-4F1A-88AB-14EF2A26686A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NÁVRATKA" sheetId="2" r:id="rId1"/>
  </sheets>
  <calcPr calcId="191029"/>
</workbook>
</file>

<file path=xl/calcChain.xml><?xml version="1.0" encoding="utf-8"?>
<calcChain xmlns="http://schemas.openxmlformats.org/spreadsheetml/2006/main">
  <c r="AN23" i="2" l="1"/>
  <c r="AJ23" i="2"/>
  <c r="AH23" i="2"/>
  <c r="AE23" i="2"/>
  <c r="AC23" i="2"/>
  <c r="Z23" i="2"/>
  <c r="AO23" i="2" s="1"/>
  <c r="V23" i="2" s="1"/>
  <c r="AN22" i="2"/>
  <c r="AJ22" i="2"/>
  <c r="AH22" i="2"/>
  <c r="AE22" i="2"/>
  <c r="AC22" i="2"/>
  <c r="Z22" i="2"/>
  <c r="AN21" i="2"/>
  <c r="AJ21" i="2"/>
  <c r="AH21" i="2"/>
  <c r="AE21" i="2"/>
  <c r="AC21" i="2"/>
  <c r="Z21" i="2"/>
  <c r="AO21" i="2" s="1"/>
  <c r="V21" i="2" s="1"/>
  <c r="AN20" i="2"/>
  <c r="AJ20" i="2"/>
  <c r="AH20" i="2"/>
  <c r="AE20" i="2"/>
  <c r="AC20" i="2"/>
  <c r="Z20" i="2"/>
  <c r="AN19" i="2"/>
  <c r="AJ19" i="2"/>
  <c r="AH19" i="2"/>
  <c r="AE19" i="2"/>
  <c r="AC19" i="2"/>
  <c r="Z19" i="2"/>
  <c r="AO19" i="2" s="1"/>
  <c r="AN12" i="2"/>
  <c r="AJ12" i="2"/>
  <c r="AH12" i="2"/>
  <c r="AE12" i="2"/>
  <c r="AC12" i="2"/>
  <c r="Z12" i="2"/>
  <c r="AN11" i="2"/>
  <c r="AJ11" i="2"/>
  <c r="AH11" i="2"/>
  <c r="AE11" i="2"/>
  <c r="AC11" i="2"/>
  <c r="Z11" i="2"/>
  <c r="AO11" i="2" s="1"/>
  <c r="V11" i="2" s="1"/>
  <c r="AN10" i="2"/>
  <c r="AJ10" i="2"/>
  <c r="AH10" i="2"/>
  <c r="AE10" i="2"/>
  <c r="AC10" i="2"/>
  <c r="Z10" i="2"/>
  <c r="AO10" i="2" s="1"/>
  <c r="V10" i="2" s="1"/>
  <c r="AN9" i="2"/>
  <c r="AJ9" i="2"/>
  <c r="AH9" i="2"/>
  <c r="AE9" i="2"/>
  <c r="AC9" i="2"/>
  <c r="Z9" i="2"/>
  <c r="AO9" i="2" s="1"/>
  <c r="V9" i="2" s="1"/>
  <c r="AN8" i="2"/>
  <c r="AJ8" i="2"/>
  <c r="AH8" i="2"/>
  <c r="AE8" i="2"/>
  <c r="AC8" i="2"/>
  <c r="Z8" i="2"/>
  <c r="AO8" i="2" s="1"/>
  <c r="AO12" i="2" l="1"/>
  <c r="V12" i="2" s="1"/>
  <c r="AO20" i="2"/>
  <c r="V20" i="2" s="1"/>
  <c r="AO22" i="2"/>
  <c r="V22" i="2" s="1"/>
  <c r="V8" i="2"/>
  <c r="Y5" i="2"/>
  <c r="Y16" i="2"/>
  <c r="V19" i="2"/>
  <c r="R12" i="2" l="1"/>
  <c r="R11" i="2"/>
  <c r="R10" i="2"/>
  <c r="R9" i="2"/>
  <c r="R8" i="2"/>
  <c r="F12" i="2"/>
  <c r="F11" i="2"/>
  <c r="F10" i="2"/>
  <c r="F9" i="2"/>
  <c r="F8" i="2"/>
  <c r="I8" i="2"/>
  <c r="I9" i="2"/>
  <c r="I10" i="2"/>
  <c r="I11" i="2"/>
  <c r="I12" i="2"/>
  <c r="R23" i="2"/>
  <c r="R22" i="2"/>
  <c r="R21" i="2"/>
  <c r="R20" i="2"/>
  <c r="R19" i="2"/>
  <c r="N23" i="2"/>
  <c r="N22" i="2"/>
  <c r="N21" i="2"/>
  <c r="N20" i="2"/>
  <c r="N19" i="2"/>
  <c r="K23" i="2"/>
  <c r="K22" i="2"/>
  <c r="K21" i="2"/>
  <c r="K20" i="2"/>
  <c r="K19" i="2"/>
  <c r="I23" i="2"/>
  <c r="I22" i="2"/>
  <c r="I21" i="2"/>
  <c r="I20" i="2"/>
  <c r="I19" i="2"/>
  <c r="F23" i="2"/>
  <c r="F22" i="2"/>
  <c r="F21" i="2"/>
  <c r="F20" i="2"/>
  <c r="F19" i="2"/>
  <c r="S23" i="2" l="1"/>
  <c r="S21" i="2"/>
  <c r="S19" i="2"/>
  <c r="S20" i="2"/>
  <c r="S22" i="2"/>
  <c r="B21" i="2" l="1"/>
  <c r="B20" i="2"/>
  <c r="B23" i="2"/>
  <c r="B22" i="2"/>
  <c r="N12" i="2" l="1"/>
  <c r="K12" i="2"/>
  <c r="S12" i="2" s="1"/>
  <c r="N11" i="2"/>
  <c r="K11" i="2"/>
  <c r="N10" i="2"/>
  <c r="K10" i="2"/>
  <c r="S10" i="2" s="1"/>
  <c r="N9" i="2"/>
  <c r="S9" i="2" s="1"/>
  <c r="K9" i="2"/>
  <c r="N8" i="2"/>
  <c r="K8" i="2"/>
  <c r="S11" i="2" l="1"/>
  <c r="S8" i="2"/>
  <c r="B9" i="2"/>
  <c r="B11" i="2"/>
  <c r="B12" i="2"/>
  <c r="B10" i="2"/>
  <c r="B8" i="2" l="1"/>
  <c r="B19" i="2"/>
  <c r="E16" i="2"/>
  <c r="E5" i="2"/>
  <c r="T12" i="2" s="1"/>
  <c r="T5" i="2" l="1"/>
  <c r="T6" i="2"/>
  <c r="T9" i="2"/>
  <c r="T10" i="2"/>
  <c r="T7" i="2"/>
  <c r="T11" i="2"/>
  <c r="T8" i="2"/>
  <c r="T23" i="2"/>
  <c r="T21" i="2"/>
  <c r="T19" i="2"/>
  <c r="T17" i="2"/>
  <c r="T22" i="2"/>
  <c r="T20" i="2"/>
  <c r="T18" i="2"/>
  <c r="T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kabinet</author>
  </authors>
  <commentList>
    <comment ref="E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5" authorId="0" shapeId="0" xr:uid="{A30B01A4-F10F-4640-9376-8A59021F39D9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6" authorId="0" shapeId="0" xr:uid="{C2484D9C-7CBF-4B9F-9F65-C16D0B45B0FA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<sst xmlns="http://schemas.openxmlformats.org/spreadsheetml/2006/main" count="118" uniqueCount="22">
  <si>
    <t>Škola:</t>
  </si>
  <si>
    <t>bodů</t>
  </si>
  <si>
    <t>Pořadí</t>
  </si>
  <si>
    <t>Příjmení, jméno</t>
  </si>
  <si>
    <t>Ročník</t>
  </si>
  <si>
    <t>60 m</t>
  </si>
  <si>
    <t>Skok vysoký</t>
  </si>
  <si>
    <t>Skok daleký</t>
  </si>
  <si>
    <t>Hod míčkem</t>
  </si>
  <si>
    <t>Body</t>
  </si>
  <si>
    <t>výkon</t>
  </si>
  <si>
    <t>body</t>
  </si>
  <si>
    <t>:</t>
  </si>
  <si>
    <t>MLADŠÍ ŽÁCI</t>
  </si>
  <si>
    <t>MLADŠÍ ŽÁKYNĚ</t>
  </si>
  <si>
    <t>Název školy:</t>
  </si>
  <si>
    <t>VZOR ZÁPISU</t>
  </si>
  <si>
    <t>STARŠÍ ŽÁCI</t>
  </si>
  <si>
    <t>Vrh koulí</t>
  </si>
  <si>
    <t>1 000 m</t>
  </si>
  <si>
    <t>STARŠÍ ŽÁKYNĚ</t>
  </si>
  <si>
    <t>800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</si>
</sst>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00.00"/>
    <numFmt numFmtId="166" formatCode="0.0;[Red]0.0"/>
    <numFmt numFmtId="167" formatCode="0.00;[Red]0.00"/>
  </numFmts>
  <fonts count="19" x14ac:knownFonts="1">
    <font>
      <sz val="11"/>
      <color theme="1"/>
      <name val="Calibri"/>
      <family val="2"/>
      <charset val="238"/>
      <scheme val="minor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u/>
      <sz val="18"/>
      <name val="Arial CE"/>
      <family val="2"/>
      <charset val="238"/>
    </font>
    <font>
      <b/>
      <u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12"/>
      <name val="Arial CE"/>
      <family val="2"/>
      <charset val="238"/>
    </font>
    <font>
      <i/>
      <sz val="6"/>
      <name val="Arial CE"/>
      <charset val="238"/>
    </font>
    <font>
      <i/>
      <sz val="8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textRotation="90"/>
    </xf>
    <xf numFmtId="1" fontId="9" fillId="2" borderId="3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textRotation="90"/>
    </xf>
    <xf numFmtId="166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textRotation="90"/>
    </xf>
    <xf numFmtId="1" fontId="11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textRotation="90"/>
    </xf>
    <xf numFmtId="166" fontId="12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67" fontId="0" fillId="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49" fontId="0" fillId="3" borderId="12" xfId="0" applyNumberFormat="1" applyFill="1" applyBorder="1" applyAlignment="1">
      <alignment horizontal="center"/>
    </xf>
    <xf numFmtId="165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" fontId="9" fillId="3" borderId="17" xfId="0" applyNumberFormat="1" applyFont="1" applyFill="1" applyBorder="1" applyAlignment="1">
      <alignment vertical="center"/>
    </xf>
    <xf numFmtId="1" fontId="3" fillId="0" borderId="17" xfId="0" applyNumberFormat="1" applyFont="1" applyBorder="1" applyAlignment="1">
      <alignment horizontal="center" vertical="center"/>
    </xf>
    <xf numFmtId="167" fontId="0" fillId="3" borderId="17" xfId="0" applyNumberForma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/>
    <xf numFmtId="0" fontId="17" fillId="4" borderId="16" xfId="0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vertical="center"/>
    </xf>
    <xf numFmtId="1" fontId="18" fillId="4" borderId="17" xfId="0" applyNumberFormat="1" applyFont="1" applyFill="1" applyBorder="1" applyAlignment="1">
      <alignment horizontal="center" vertical="center"/>
    </xf>
    <xf numFmtId="167" fontId="17" fillId="4" borderId="17" xfId="0" applyNumberFormat="1" applyFont="1" applyFill="1" applyBorder="1" applyAlignment="1">
      <alignment horizontal="center"/>
    </xf>
    <xf numFmtId="164" fontId="17" fillId="4" borderId="17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17" fillId="4" borderId="18" xfId="0" applyNumberFormat="1" applyFont="1" applyFill="1" applyBorder="1" applyAlignment="1">
      <alignment horizontal="center"/>
    </xf>
    <xf numFmtId="49" fontId="17" fillId="4" borderId="19" xfId="0" applyNumberFormat="1" applyFont="1" applyFill="1" applyBorder="1" applyAlignment="1">
      <alignment horizontal="center"/>
    </xf>
    <xf numFmtId="165" fontId="17" fillId="4" borderId="20" xfId="0" applyNumberFormat="1" applyFont="1" applyFill="1" applyBorder="1" applyAlignment="1">
      <alignment horizontal="center"/>
    </xf>
    <xf numFmtId="164" fontId="17" fillId="4" borderId="21" xfId="0" applyNumberFormat="1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O23"/>
  <sheetViews>
    <sheetView tabSelected="1" workbookViewId="0">
      <selection activeCell="AB32" sqref="AB32"/>
    </sheetView>
  </sheetViews>
  <sheetFormatPr defaultRowHeight="14.4" x14ac:dyDescent="0.3"/>
  <cols>
    <col min="1" max="1" width="2.88671875" customWidth="1"/>
    <col min="2" max="2" width="4" bestFit="1" customWidth="1"/>
    <col min="3" max="3" width="15.5546875" bestFit="1" customWidth="1"/>
    <col min="4" max="4" width="3.88671875" bestFit="1" customWidth="1"/>
    <col min="5" max="5" width="6.44140625" bestFit="1" customWidth="1"/>
    <col min="6" max="6" width="4" bestFit="1" customWidth="1"/>
    <col min="7" max="7" width="1.88671875" bestFit="1" customWidth="1"/>
    <col min="8" max="8" width="6.5546875" customWidth="1"/>
    <col min="9" max="9" width="4" bestFit="1" customWidth="1"/>
    <col min="10" max="10" width="7.33203125" customWidth="1"/>
    <col min="11" max="11" width="4" bestFit="1" customWidth="1"/>
    <col min="12" max="12" width="2.109375" bestFit="1" customWidth="1"/>
    <col min="13" max="13" width="8.109375" customWidth="1"/>
    <col min="14" max="14" width="4" bestFit="1" customWidth="1"/>
    <col min="15" max="15" width="3.44140625" customWidth="1"/>
    <col min="16" max="16" width="1.5546875" bestFit="1" customWidth="1"/>
    <col min="17" max="17" width="5.5546875" bestFit="1" customWidth="1"/>
    <col min="18" max="18" width="4" bestFit="1" customWidth="1"/>
    <col min="19" max="19" width="5" bestFit="1" customWidth="1"/>
    <col min="20" max="20" width="0" hidden="1" customWidth="1"/>
    <col min="21" max="21" width="3.88671875" customWidth="1"/>
    <col min="22" max="22" width="4.21875" bestFit="1" customWidth="1"/>
    <col min="23" max="23" width="13.77734375" bestFit="1" customWidth="1"/>
    <col min="24" max="24" width="3.88671875" bestFit="1" customWidth="1"/>
    <col min="25" max="25" width="5.77734375" customWidth="1"/>
    <col min="26" max="26" width="3.77734375" bestFit="1" customWidth="1"/>
    <col min="27" max="27" width="1.77734375" customWidth="1"/>
    <col min="28" max="28" width="7.109375" customWidth="1"/>
    <col min="29" max="29" width="3.77734375" bestFit="1" customWidth="1"/>
    <col min="30" max="30" width="7.33203125" customWidth="1"/>
    <col min="32" max="32" width="1.44140625" customWidth="1"/>
    <col min="33" max="33" width="7.44140625" customWidth="1"/>
    <col min="34" max="34" width="3.77734375" bestFit="1" customWidth="1"/>
    <col min="35" max="35" width="7.6640625" customWidth="1"/>
    <col min="36" max="36" width="3.77734375" bestFit="1" customWidth="1"/>
    <col min="37" max="37" width="4" customWidth="1"/>
    <col min="38" max="38" width="1.5546875" bestFit="1" customWidth="1"/>
    <col min="39" max="39" width="6" customWidth="1"/>
    <col min="40" max="40" width="3.77734375" bestFit="1" customWidth="1"/>
  </cols>
  <sheetData>
    <row r="2" spans="2:41" ht="18" x14ac:dyDescent="0.35">
      <c r="B2" s="67" t="s">
        <v>15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2:41" ht="15" thickBot="1" x14ac:dyDescent="0.35"/>
    <row r="4" spans="2:41" ht="18.600000000000001" thickBot="1" x14ac:dyDescent="0.4">
      <c r="B4" s="64" t="s">
        <v>13</v>
      </c>
      <c r="C4" s="65"/>
      <c r="D4" s="65"/>
      <c r="E4" s="65"/>
      <c r="F4" s="66"/>
      <c r="V4" s="64" t="s">
        <v>17</v>
      </c>
      <c r="W4" s="65"/>
      <c r="X4" s="65"/>
      <c r="Y4" s="65"/>
      <c r="Z4" s="66"/>
      <c r="AA4" s="68" t="s">
        <v>0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pans="2:41" ht="23.4" thickBot="1" x14ac:dyDescent="0.35">
      <c r="B5" s="1" t="s">
        <v>0</v>
      </c>
      <c r="C5" s="2"/>
      <c r="D5" s="3"/>
      <c r="E5" s="4">
        <f>LARGE(S8:S12,1)+LARGE(S8:S12,2)+LARGE(S8:S12,3)+LARGE(S8:S12,4)</f>
        <v>0</v>
      </c>
      <c r="F5" s="5"/>
      <c r="G5" s="6"/>
      <c r="H5" s="7" t="s">
        <v>1</v>
      </c>
      <c r="I5" s="8"/>
      <c r="J5" s="8"/>
      <c r="K5" s="8"/>
      <c r="L5" s="9"/>
      <c r="M5" s="8"/>
      <c r="N5" s="8"/>
      <c r="O5" s="8"/>
      <c r="P5" s="8"/>
      <c r="Q5" s="10"/>
      <c r="R5" s="8"/>
      <c r="S5" s="8"/>
      <c r="T5" s="53">
        <f>E5</f>
        <v>0</v>
      </c>
      <c r="V5" s="1" t="s">
        <v>0</v>
      </c>
      <c r="W5" s="2"/>
      <c r="X5" s="3"/>
      <c r="Y5" s="4">
        <f>LARGE(AO8:AO12,1)+LARGE(AO8:AO12,2)+LARGE(AO8:AO12,3)+LARGE(AO8:AO12,4)</f>
        <v>0</v>
      </c>
      <c r="Z5" s="5"/>
      <c r="AA5" s="6"/>
      <c r="AB5" s="7" t="s">
        <v>1</v>
      </c>
      <c r="AC5" s="8"/>
      <c r="AD5" s="8"/>
      <c r="AE5" s="8"/>
      <c r="AF5" s="9"/>
      <c r="AG5" s="8"/>
      <c r="AH5" s="8"/>
      <c r="AI5" s="8"/>
      <c r="AJ5" s="8"/>
      <c r="AK5" s="8"/>
      <c r="AL5" s="8"/>
      <c r="AM5" s="10"/>
      <c r="AN5" s="8"/>
      <c r="AO5" s="8"/>
    </row>
    <row r="6" spans="2:41" ht="27" x14ac:dyDescent="0.3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  <c r="I6" s="15"/>
      <c r="J6" s="17" t="s">
        <v>7</v>
      </c>
      <c r="K6" s="15"/>
      <c r="L6" s="16"/>
      <c r="M6" s="17" t="s">
        <v>8</v>
      </c>
      <c r="N6" s="15"/>
      <c r="O6" s="17">
        <v>800</v>
      </c>
      <c r="P6" s="18"/>
      <c r="Q6" s="18"/>
      <c r="R6" s="15"/>
      <c r="S6" s="19" t="s">
        <v>9</v>
      </c>
      <c r="T6" s="53">
        <f>E5</f>
        <v>0</v>
      </c>
      <c r="V6" s="11" t="s">
        <v>2</v>
      </c>
      <c r="W6" s="12" t="s">
        <v>3</v>
      </c>
      <c r="X6" s="13" t="s">
        <v>4</v>
      </c>
      <c r="Y6" s="14" t="s">
        <v>5</v>
      </c>
      <c r="Z6" s="15"/>
      <c r="AA6" s="16"/>
      <c r="AB6" s="17" t="s">
        <v>6</v>
      </c>
      <c r="AC6" s="15"/>
      <c r="AD6" s="17" t="s">
        <v>7</v>
      </c>
      <c r="AE6" s="15"/>
      <c r="AF6" s="16"/>
      <c r="AG6" s="17" t="s">
        <v>18</v>
      </c>
      <c r="AH6" s="15"/>
      <c r="AI6" s="17" t="s">
        <v>8</v>
      </c>
      <c r="AJ6" s="15"/>
      <c r="AK6" s="17" t="s">
        <v>19</v>
      </c>
      <c r="AL6" s="18"/>
      <c r="AM6" s="18"/>
      <c r="AN6" s="15"/>
      <c r="AO6" s="19" t="s">
        <v>9</v>
      </c>
    </row>
    <row r="7" spans="2:41" ht="15" x14ac:dyDescent="0.3">
      <c r="B7" s="20"/>
      <c r="C7" s="21"/>
      <c r="D7" s="22"/>
      <c r="E7" s="23" t="s">
        <v>10</v>
      </c>
      <c r="F7" s="24" t="s">
        <v>11</v>
      </c>
      <c r="G7" s="25"/>
      <c r="H7" s="24" t="s">
        <v>10</v>
      </c>
      <c r="I7" s="24" t="s">
        <v>11</v>
      </c>
      <c r="J7" s="24" t="s">
        <v>10</v>
      </c>
      <c r="K7" s="24" t="s">
        <v>11</v>
      </c>
      <c r="L7" s="25"/>
      <c r="M7" s="24" t="s">
        <v>10</v>
      </c>
      <c r="N7" s="24" t="s">
        <v>11</v>
      </c>
      <c r="O7" s="26" t="s">
        <v>10</v>
      </c>
      <c r="P7" s="27"/>
      <c r="Q7" s="28"/>
      <c r="R7" s="24" t="s">
        <v>11</v>
      </c>
      <c r="S7" s="29"/>
      <c r="T7" s="53">
        <f>E5</f>
        <v>0</v>
      </c>
      <c r="V7" s="20"/>
      <c r="W7" s="21"/>
      <c r="X7" s="22"/>
      <c r="Y7" s="23" t="s">
        <v>10</v>
      </c>
      <c r="Z7" s="24" t="s">
        <v>11</v>
      </c>
      <c r="AA7" s="25"/>
      <c r="AB7" s="24" t="s">
        <v>10</v>
      </c>
      <c r="AC7" s="24" t="s">
        <v>11</v>
      </c>
      <c r="AD7" s="24" t="s">
        <v>10</v>
      </c>
      <c r="AE7" s="24" t="s">
        <v>11</v>
      </c>
      <c r="AF7" s="25"/>
      <c r="AG7" s="24" t="s">
        <v>10</v>
      </c>
      <c r="AH7" s="24" t="s">
        <v>11</v>
      </c>
      <c r="AI7" s="24" t="s">
        <v>10</v>
      </c>
      <c r="AJ7" s="24" t="s">
        <v>11</v>
      </c>
      <c r="AK7" s="26" t="s">
        <v>10</v>
      </c>
      <c r="AL7" s="27"/>
      <c r="AM7" s="28"/>
      <c r="AN7" s="24" t="s">
        <v>11</v>
      </c>
      <c r="AO7" s="29"/>
    </row>
    <row r="8" spans="2:41" x14ac:dyDescent="0.3">
      <c r="B8" s="30">
        <f>IF(S8&lt;&gt;0,+RANK(S8,S$7:S$100,0),0)</f>
        <v>0</v>
      </c>
      <c r="C8" s="31"/>
      <c r="D8" s="32"/>
      <c r="E8" s="33"/>
      <c r="F8" s="34">
        <f>IF(AND(E8&gt;0,E8&lt;11.3),INT(58.015*(11.5-E8)^1.81),0)</f>
        <v>0</v>
      </c>
      <c r="G8" s="35"/>
      <c r="H8" s="33"/>
      <c r="I8" s="34">
        <f>IF(H8&lt;&gt;0,INT(0.8465*((H8*100)-75)^1.42),0)</f>
        <v>0</v>
      </c>
      <c r="J8" s="33"/>
      <c r="K8" s="34">
        <f>IF(J8&lt;&gt;0,INT(0.14354*((J8*100)-220)^1.4),0)</f>
        <v>0</v>
      </c>
      <c r="L8" s="35"/>
      <c r="M8" s="33"/>
      <c r="N8" s="34">
        <f>IF(AND(M8&gt;10.15,M8&lt;&gt;"N"),INT(5.33*(M8-10)^1.1),0)</f>
        <v>0</v>
      </c>
      <c r="O8" s="36"/>
      <c r="P8" s="37" t="s">
        <v>12</v>
      </c>
      <c r="Q8" s="38"/>
      <c r="R8" s="34">
        <f>IF(AND(235&gt;O8*60+Q8,O8&gt;0),INT(0.13279*(235-(O8*60+Q8))^1.85),0)</f>
        <v>0</v>
      </c>
      <c r="S8" s="39">
        <f>SUM(F8,I8,K8,N8,R8)</f>
        <v>0</v>
      </c>
      <c r="T8" s="53">
        <f>E5</f>
        <v>0</v>
      </c>
      <c r="V8" s="30">
        <f>IF(AO8&lt;&gt;0,+RANK(AO8,AO$5:AO$105,0),0)</f>
        <v>0</v>
      </c>
      <c r="W8" s="31"/>
      <c r="X8" s="32"/>
      <c r="Y8" s="33"/>
      <c r="Z8" s="34">
        <f>IF(AND(Y8&gt;0,Y8&lt;11.3),INT(58.015*(11.5-Y8)^1.81),0)</f>
        <v>0</v>
      </c>
      <c r="AA8" s="35"/>
      <c r="AB8" s="33"/>
      <c r="AC8" s="34">
        <f>IF(AB8&lt;&gt;0,INT(0.8465*((AB8*100)-75)^1.42),0)</f>
        <v>0</v>
      </c>
      <c r="AD8" s="33"/>
      <c r="AE8" s="34">
        <f>IF(AD8&lt;&gt;0,INT(0.14354*((AD8*100)-220)^1.4),0)</f>
        <v>0</v>
      </c>
      <c r="AF8" s="35"/>
      <c r="AG8" s="33"/>
      <c r="AH8" s="34">
        <f>IF(AND(AG8&gt;1.53,AG8&lt;&gt;"N"),INT(51.39*(AG8-1.5)^1.05),0)</f>
        <v>0</v>
      </c>
      <c r="AI8" s="33"/>
      <c r="AJ8" s="34">
        <f>IF(AND(AI8&gt;10.15,AI8&lt;&gt;"N"),INT(5.33*(AI8-10)^1.1),0)</f>
        <v>0</v>
      </c>
      <c r="AK8" s="36"/>
      <c r="AL8" s="37" t="s">
        <v>12</v>
      </c>
      <c r="AM8" s="38"/>
      <c r="AN8" s="34">
        <f>IF(AND(305.5&gt;60*AK8+AM8,AK8&gt;0),INT(0.08713*(305.5-(60*AK8+AM8))^1.85),0)</f>
        <v>0</v>
      </c>
      <c r="AO8" s="39">
        <f>SUM(Z8,AC8,AE8,AH8,AJ8,AN8)</f>
        <v>0</v>
      </c>
    </row>
    <row r="9" spans="2:41" x14ac:dyDescent="0.3">
      <c r="B9" s="30">
        <f>IF(S9&lt;&gt;0,+RANK(S9,S$7:S$100,0),0)</f>
        <v>0</v>
      </c>
      <c r="C9" s="31"/>
      <c r="D9" s="32"/>
      <c r="E9" s="33"/>
      <c r="F9" s="34">
        <f>IF(AND(E9&gt;0,E9&lt;11.3),INT(58.015*(11.5-E9)^1.81),0)</f>
        <v>0</v>
      </c>
      <c r="G9" s="35"/>
      <c r="H9" s="33"/>
      <c r="I9" s="34">
        <f>IF(H9&lt;&gt;0,INT(0.8465*((H9*100)-75)^1.42),0)</f>
        <v>0</v>
      </c>
      <c r="J9" s="33"/>
      <c r="K9" s="34">
        <f>IF(J9&lt;&gt;0,INT(0.14354*((J9*100)-220)^1.4),0)</f>
        <v>0</v>
      </c>
      <c r="L9" s="35"/>
      <c r="M9" s="33"/>
      <c r="N9" s="34">
        <f>IF(AND(M9&gt;10.15,M9&lt;&gt;"N"),INT(5.33*(M9-10)^1.1),0)</f>
        <v>0</v>
      </c>
      <c r="O9" s="36"/>
      <c r="P9" s="37" t="s">
        <v>12</v>
      </c>
      <c r="Q9" s="38"/>
      <c r="R9" s="34">
        <f>IF(AND(235&gt;O9*60+Q9,O9&gt;0),INT(0.13279*(235-(O9*60+Q9))^1.85),0)</f>
        <v>0</v>
      </c>
      <c r="S9" s="39">
        <f>SUM(F9,I9,K9,N9,R9)</f>
        <v>0</v>
      </c>
      <c r="T9" s="53">
        <f>E5</f>
        <v>0</v>
      </c>
      <c r="V9" s="30">
        <f>IF(AO9&lt;&gt;0,+RANK(AO9,AO$5:AO$105,0),0)</f>
        <v>0</v>
      </c>
      <c r="W9" s="31"/>
      <c r="X9" s="32"/>
      <c r="Y9" s="33"/>
      <c r="Z9" s="34">
        <f>IF(AND(Y9&gt;0,Y9&lt;11.3),INT(58.015*(11.5-Y9)^1.81),0)</f>
        <v>0</v>
      </c>
      <c r="AA9" s="35"/>
      <c r="AB9" s="33"/>
      <c r="AC9" s="34">
        <f>IF(AB9&lt;&gt;0,INT(0.8465*((AB9*100)-75)^1.42),0)</f>
        <v>0</v>
      </c>
      <c r="AD9" s="33"/>
      <c r="AE9" s="34">
        <f>IF(AD9&lt;&gt;0,INT(0.14354*((AD9*100)-220)^1.4),0)</f>
        <v>0</v>
      </c>
      <c r="AF9" s="35"/>
      <c r="AG9" s="33"/>
      <c r="AH9" s="34">
        <f>IF(AND(AG9&gt;1.53,AG9&lt;&gt;"N"),INT(51.39*(AG9-1.5)^1.05),0)</f>
        <v>0</v>
      </c>
      <c r="AI9" s="33"/>
      <c r="AJ9" s="34">
        <f>IF(AND(AI9&gt;10.15,AI9&lt;&gt;"N"),INT(5.33*(AI9-10)^1.1),0)</f>
        <v>0</v>
      </c>
      <c r="AK9" s="36"/>
      <c r="AL9" s="37" t="s">
        <v>12</v>
      </c>
      <c r="AM9" s="38"/>
      <c r="AN9" s="34">
        <f>IF(AND(305.5&gt;60*AK9+AM9,AK9&gt;0),INT(0.08713*(305.5-(60*AK9+AM9))^1.85),0)</f>
        <v>0</v>
      </c>
      <c r="AO9" s="39">
        <f>SUM(Z9,AC9,AE9,AH9,AJ9,AN9)</f>
        <v>0</v>
      </c>
    </row>
    <row r="10" spans="2:41" x14ac:dyDescent="0.3">
      <c r="B10" s="30">
        <f>IF(S10&lt;&gt;0,+RANK(S10,S$7:S$100,0),0)</f>
        <v>0</v>
      </c>
      <c r="C10" s="31"/>
      <c r="D10" s="32"/>
      <c r="E10" s="33"/>
      <c r="F10" s="34">
        <f>IF(AND(E10&gt;0,E10&lt;11.3),INT(58.015*(11.5-E10)^1.81),0)</f>
        <v>0</v>
      </c>
      <c r="G10" s="35"/>
      <c r="H10" s="33"/>
      <c r="I10" s="34">
        <f>IF(H10&lt;&gt;0,INT(0.8465*((H10*100)-75)^1.42),0)</f>
        <v>0</v>
      </c>
      <c r="J10" s="33"/>
      <c r="K10" s="34">
        <f>IF(J10&lt;&gt;0,INT(0.14354*((J10*100)-220)^1.4),0)</f>
        <v>0</v>
      </c>
      <c r="L10" s="35"/>
      <c r="M10" s="33"/>
      <c r="N10" s="34">
        <f>IF(AND(M10&gt;10.15,M10&lt;&gt;"N"),INT(5.33*(M10-10)^1.1),0)</f>
        <v>0</v>
      </c>
      <c r="O10" s="36"/>
      <c r="P10" s="37" t="s">
        <v>12</v>
      </c>
      <c r="Q10" s="38"/>
      <c r="R10" s="34">
        <f>IF(AND(235&gt;O10*60+Q10,O10&gt;0),INT(0.13279*(235-(O10*60+Q10))^1.85),0)</f>
        <v>0</v>
      </c>
      <c r="S10" s="39">
        <f>SUM(F10,I10,K10,N10,R10)</f>
        <v>0</v>
      </c>
      <c r="T10" s="53">
        <f>E5</f>
        <v>0</v>
      </c>
      <c r="V10" s="30">
        <f>IF(AO10&lt;&gt;0,+RANK(AO10,AO$5:AO$105,0),0)</f>
        <v>0</v>
      </c>
      <c r="W10" s="31"/>
      <c r="X10" s="32"/>
      <c r="Y10" s="33"/>
      <c r="Z10" s="34">
        <f>IF(AND(Y10&gt;0,Y10&lt;11.3),INT(58.015*(11.5-Y10)^1.81),0)</f>
        <v>0</v>
      </c>
      <c r="AA10" s="35"/>
      <c r="AB10" s="33"/>
      <c r="AC10" s="34">
        <f>IF(AB10&lt;&gt;0,INT(0.8465*((AB10*100)-75)^1.42),0)</f>
        <v>0</v>
      </c>
      <c r="AD10" s="33"/>
      <c r="AE10" s="34">
        <f>IF(AD10&lt;&gt;0,INT(0.14354*((AD10*100)-220)^1.4),0)</f>
        <v>0</v>
      </c>
      <c r="AF10" s="35"/>
      <c r="AG10" s="33"/>
      <c r="AH10" s="34">
        <f>IF(AND(AG10&gt;1.53,AG10&lt;&gt;"N"),INT(51.39*(AG10-1.5)^1.05),0)</f>
        <v>0</v>
      </c>
      <c r="AI10" s="33"/>
      <c r="AJ10" s="34">
        <f>IF(AND(AI10&gt;10.15,AI10&lt;&gt;"N"),INT(5.33*(AI10-10)^1.1),0)</f>
        <v>0</v>
      </c>
      <c r="AK10" s="36"/>
      <c r="AL10" s="37" t="s">
        <v>12</v>
      </c>
      <c r="AM10" s="38"/>
      <c r="AN10" s="34">
        <f>IF(AND(305.5&gt;60*AK10+AM10,AK10&gt;0),INT(0.08713*(305.5-(60*AK10+AM10))^1.85),0)</f>
        <v>0</v>
      </c>
      <c r="AO10" s="39">
        <f>SUM(Z10,AC10,AE10,AH10,AJ10,AN10)</f>
        <v>0</v>
      </c>
    </row>
    <row r="11" spans="2:41" x14ac:dyDescent="0.3">
      <c r="B11" s="30">
        <f>IF(S11&lt;&gt;0,+RANK(S11,S$7:S$100,0),0)</f>
        <v>0</v>
      </c>
      <c r="C11" s="31"/>
      <c r="D11" s="32"/>
      <c r="E11" s="33"/>
      <c r="F11" s="34">
        <f>IF(AND(E11&gt;0,E11&lt;11.3),INT(58.015*(11.5-E11)^1.81),0)</f>
        <v>0</v>
      </c>
      <c r="G11" s="35"/>
      <c r="H11" s="33"/>
      <c r="I11" s="34">
        <f>IF(H11&lt;&gt;0,INT(0.8465*((H11*100)-75)^1.42),0)</f>
        <v>0</v>
      </c>
      <c r="J11" s="33"/>
      <c r="K11" s="34">
        <f>IF(J11&lt;&gt;0,INT(0.14354*((J11*100)-220)^1.4),0)</f>
        <v>0</v>
      </c>
      <c r="L11" s="35"/>
      <c r="M11" s="33"/>
      <c r="N11" s="34">
        <f>IF(AND(M11&gt;10.15,M11&lt;&gt;"N"),INT(5.33*(M11-10)^1.1),0)</f>
        <v>0</v>
      </c>
      <c r="O11" s="36"/>
      <c r="P11" s="37" t="s">
        <v>12</v>
      </c>
      <c r="Q11" s="38"/>
      <c r="R11" s="34">
        <f>IF(AND(235&gt;O11*60+Q11,O11&gt;0),INT(0.13279*(235-(O11*60+Q11))^1.85),0)</f>
        <v>0</v>
      </c>
      <c r="S11" s="39">
        <f>SUM(F11,I11,K11,N11,R11)</f>
        <v>0</v>
      </c>
      <c r="T11" s="53">
        <f>E5</f>
        <v>0</v>
      </c>
      <c r="V11" s="30">
        <f>IF(AO11&lt;&gt;0,+RANK(AO11,AO$5:AO$105,0),0)</f>
        <v>0</v>
      </c>
      <c r="W11" s="31"/>
      <c r="X11" s="32"/>
      <c r="Y11" s="33"/>
      <c r="Z11" s="34">
        <f>IF(AND(Y11&gt;0,Y11&lt;11.3),INT(58.015*(11.5-Y11)^1.81),0)</f>
        <v>0</v>
      </c>
      <c r="AA11" s="35"/>
      <c r="AB11" s="33"/>
      <c r="AC11" s="34">
        <f>IF(AB11&lt;&gt;0,INT(0.8465*((AB11*100)-75)^1.42),0)</f>
        <v>0</v>
      </c>
      <c r="AD11" s="33"/>
      <c r="AE11" s="34">
        <f>IF(AD11&lt;&gt;0,INT(0.14354*((AD11*100)-220)^1.4),0)</f>
        <v>0</v>
      </c>
      <c r="AF11" s="35"/>
      <c r="AG11" s="33"/>
      <c r="AH11" s="34">
        <f>IF(AND(AG11&gt;1.53,AG11&lt;&gt;"N"),INT(51.39*(AG11-1.5)^1.05),0)</f>
        <v>0</v>
      </c>
      <c r="AI11" s="33"/>
      <c r="AJ11" s="34">
        <f>IF(AND(AI11&gt;10.15,AI11&lt;&gt;"N"),INT(5.33*(AI11-10)^1.1),0)</f>
        <v>0</v>
      </c>
      <c r="AK11" s="36"/>
      <c r="AL11" s="37" t="s">
        <v>12</v>
      </c>
      <c r="AM11" s="38"/>
      <c r="AN11" s="34">
        <f>IF(AND(305.5&gt;60*AK11+AM11,AK11&gt;0),INT(0.08713*(305.5-(60*AK11+AM11))^1.85),0)</f>
        <v>0</v>
      </c>
      <c r="AO11" s="39">
        <f>SUM(Z11,AC11,AE11,AH11,AJ11,AN11)</f>
        <v>0</v>
      </c>
    </row>
    <row r="12" spans="2:41" ht="15" thickBot="1" x14ac:dyDescent="0.35">
      <c r="B12" s="40">
        <f>IF(S12&lt;&gt;0,+RANK(S12,S$7:S$100,0),0)</f>
        <v>0</v>
      </c>
      <c r="C12" s="41"/>
      <c r="D12" s="42"/>
      <c r="E12" s="43"/>
      <c r="F12" s="44">
        <f>IF(AND(E12&gt;0,E12&lt;11.3),INT(58.015*(11.5-E12)^1.81),0)</f>
        <v>0</v>
      </c>
      <c r="G12" s="45"/>
      <c r="H12" s="43"/>
      <c r="I12" s="44">
        <f>IF(H12&lt;&gt;0,INT(0.8465*((H12*100)-75)^1.42),0)</f>
        <v>0</v>
      </c>
      <c r="J12" s="43"/>
      <c r="K12" s="44">
        <f>IF(J12&lt;&gt;0,INT(0.14354*((J12*100)-220)^1.4),0)</f>
        <v>0</v>
      </c>
      <c r="L12" s="45"/>
      <c r="M12" s="43"/>
      <c r="N12" s="44">
        <f>IF(AND(M12&gt;10.15,M12&lt;&gt;"N"),INT(5.33*(M12-10)^1.1),0)</f>
        <v>0</v>
      </c>
      <c r="O12" s="46"/>
      <c r="P12" s="47" t="s">
        <v>12</v>
      </c>
      <c r="Q12" s="48"/>
      <c r="R12" s="44">
        <f>IF(AND(235&gt;O12*60+Q12,O12&gt;0),INT(0.13279*(235-(O12*60+Q12))^1.85),0)</f>
        <v>0</v>
      </c>
      <c r="S12" s="49">
        <f>SUM(F12,I12,K12,N12,R12)</f>
        <v>0</v>
      </c>
      <c r="T12" s="53">
        <f>E5</f>
        <v>0</v>
      </c>
      <c r="V12" s="40">
        <f>IF(AO12&lt;&gt;0,+RANK(AO12,AO$5:AO$105,0),0)</f>
        <v>0</v>
      </c>
      <c r="W12" s="41"/>
      <c r="X12" s="42"/>
      <c r="Y12" s="43"/>
      <c r="Z12" s="44">
        <f>IF(AND(Y12&gt;0,Y12&lt;11.3),INT(58.015*(11.5-Y12)^1.81),0)</f>
        <v>0</v>
      </c>
      <c r="AA12" s="45"/>
      <c r="AB12" s="43"/>
      <c r="AC12" s="44">
        <f>IF(AB12&lt;&gt;0,INT(0.8465*((AB12*100)-75)^1.42),0)</f>
        <v>0</v>
      </c>
      <c r="AD12" s="43"/>
      <c r="AE12" s="44">
        <f>IF(AD12&lt;&gt;0,INT(0.14354*((AD12*100)-220)^1.4),0)</f>
        <v>0</v>
      </c>
      <c r="AF12" s="45"/>
      <c r="AG12" s="43"/>
      <c r="AH12" s="44">
        <f>IF(AND(AG12&gt;1.53,AG12&lt;&gt;"N"),INT(51.39*(AG12-1.5)^1.05),0)</f>
        <v>0</v>
      </c>
      <c r="AI12" s="43"/>
      <c r="AJ12" s="44">
        <f>IF(AND(AI12&gt;10.15,AI12&lt;&gt;"N"),INT(5.33*(AI12-10)^1.1),0)</f>
        <v>0</v>
      </c>
      <c r="AK12" s="46"/>
      <c r="AL12" s="47" t="s">
        <v>12</v>
      </c>
      <c r="AM12" s="48"/>
      <c r="AN12" s="44">
        <f>IF(AND(305.5&gt;60*AK12+AM12,AK12&gt;0),INT(0.08713*(305.5-(60*AK12+AM12))^1.85),0)</f>
        <v>0</v>
      </c>
      <c r="AO12" s="49">
        <f>SUM(Z12,AC12,AE12,AH12,AJ12,AN12)</f>
        <v>0</v>
      </c>
    </row>
    <row r="13" spans="2:41" ht="15" thickBot="1" x14ac:dyDescent="0.35">
      <c r="B13" s="54"/>
      <c r="C13" s="55" t="s">
        <v>16</v>
      </c>
      <c r="D13" s="56">
        <v>2010</v>
      </c>
      <c r="E13" s="57">
        <v>8.82</v>
      </c>
      <c r="F13" s="58"/>
      <c r="G13" s="59"/>
      <c r="H13" s="57">
        <v>1.36</v>
      </c>
      <c r="I13" s="58"/>
      <c r="J13" s="57">
        <v>4.32</v>
      </c>
      <c r="K13" s="58"/>
      <c r="L13" s="59"/>
      <c r="M13" s="57">
        <v>54.36</v>
      </c>
      <c r="N13" s="58"/>
      <c r="O13" s="60">
        <v>2</v>
      </c>
      <c r="P13" s="61" t="s">
        <v>12</v>
      </c>
      <c r="Q13" s="62">
        <v>47</v>
      </c>
      <c r="R13" s="58"/>
      <c r="S13" s="63"/>
      <c r="T13" s="53"/>
      <c r="V13" s="54"/>
      <c r="W13" s="55" t="s">
        <v>16</v>
      </c>
      <c r="X13" s="56">
        <v>2008</v>
      </c>
      <c r="Y13" s="57">
        <v>7.45</v>
      </c>
      <c r="Z13" s="58"/>
      <c r="AA13" s="59"/>
      <c r="AB13" s="57">
        <v>1.65</v>
      </c>
      <c r="AC13" s="58"/>
      <c r="AD13" s="57">
        <v>5.42</v>
      </c>
      <c r="AE13" s="58"/>
      <c r="AF13" s="59"/>
      <c r="AG13" s="57">
        <v>10.25</v>
      </c>
      <c r="AH13" s="58"/>
      <c r="AI13" s="57">
        <v>64.12</v>
      </c>
      <c r="AJ13" s="58"/>
      <c r="AK13" s="60">
        <v>3</v>
      </c>
      <c r="AL13" s="61" t="s">
        <v>12</v>
      </c>
      <c r="AM13" s="62">
        <v>15.25</v>
      </c>
      <c r="AN13" s="58"/>
      <c r="AO13" s="63"/>
    </row>
    <row r="14" spans="2:41" ht="15" thickBot="1" x14ac:dyDescent="0.35"/>
    <row r="15" spans="2:41" ht="18.600000000000001" thickBot="1" x14ac:dyDescent="0.4">
      <c r="B15" s="64" t="s">
        <v>14</v>
      </c>
      <c r="C15" s="65"/>
      <c r="D15" s="65"/>
      <c r="E15" s="65"/>
      <c r="F15" s="66"/>
      <c r="V15" s="64" t="s">
        <v>20</v>
      </c>
      <c r="W15" s="65"/>
      <c r="X15" s="65"/>
      <c r="Y15" s="65"/>
      <c r="Z15" s="66"/>
    </row>
    <row r="16" spans="2:41" ht="23.4" thickBot="1" x14ac:dyDescent="0.35">
      <c r="B16" s="1" t="s">
        <v>0</v>
      </c>
      <c r="C16" s="2"/>
      <c r="D16" s="50"/>
      <c r="E16" s="4">
        <f>LARGE(S19:S23,1)+LARGE(S19:S23,2)+LARGE(S19:S23,3)+LARGE(S19:S23,4)</f>
        <v>788</v>
      </c>
      <c r="F16" s="51"/>
      <c r="G16" s="52"/>
      <c r="H16" s="7" t="s">
        <v>1</v>
      </c>
      <c r="I16" s="8"/>
      <c r="J16" s="8"/>
      <c r="K16" s="8"/>
      <c r="L16" s="9"/>
      <c r="M16" s="8"/>
      <c r="N16" s="8"/>
      <c r="O16" s="8"/>
      <c r="P16" s="8"/>
      <c r="Q16" s="10"/>
      <c r="R16" s="8"/>
      <c r="S16" s="8"/>
      <c r="T16" s="53">
        <f>E16</f>
        <v>788</v>
      </c>
      <c r="V16" s="1" t="s">
        <v>0</v>
      </c>
      <c r="W16" s="2"/>
      <c r="X16" s="50"/>
      <c r="Y16" s="4">
        <f>LARGE(AO19:AO23,1)+LARGE(AO19:AO23,2)+LARGE(AO19:AO23,3)+LARGE(AO19:AO23,4)</f>
        <v>0</v>
      </c>
      <c r="Z16" s="51"/>
      <c r="AA16" s="52"/>
      <c r="AB16" s="7" t="s">
        <v>1</v>
      </c>
      <c r="AC16" s="8"/>
      <c r="AD16" s="8"/>
      <c r="AE16" s="8"/>
      <c r="AF16" s="9"/>
      <c r="AG16" s="8"/>
      <c r="AH16" s="8"/>
      <c r="AI16" s="8"/>
      <c r="AJ16" s="8"/>
      <c r="AK16" s="8"/>
      <c r="AL16" s="8"/>
      <c r="AM16" s="10"/>
      <c r="AN16" s="8"/>
      <c r="AO16" s="8"/>
    </row>
    <row r="17" spans="2:41" ht="27" x14ac:dyDescent="0.3">
      <c r="B17" s="11" t="s">
        <v>2</v>
      </c>
      <c r="C17" s="12" t="s">
        <v>3</v>
      </c>
      <c r="D17" s="13" t="s">
        <v>4</v>
      </c>
      <c r="E17" s="17" t="s">
        <v>5</v>
      </c>
      <c r="F17" s="15"/>
      <c r="G17" s="18"/>
      <c r="H17" s="17" t="s">
        <v>6</v>
      </c>
      <c r="I17" s="15"/>
      <c r="J17" s="17" t="s">
        <v>7</v>
      </c>
      <c r="K17" s="15"/>
      <c r="L17" s="16"/>
      <c r="M17" s="17" t="s">
        <v>8</v>
      </c>
      <c r="N17" s="15"/>
      <c r="O17" s="17">
        <v>600</v>
      </c>
      <c r="P17" s="18"/>
      <c r="Q17" s="18"/>
      <c r="R17" s="15"/>
      <c r="S17" s="19" t="s">
        <v>9</v>
      </c>
      <c r="T17" s="53">
        <f>E16</f>
        <v>788</v>
      </c>
      <c r="V17" s="11" t="s">
        <v>2</v>
      </c>
      <c r="W17" s="12" t="s">
        <v>3</v>
      </c>
      <c r="X17" s="13" t="s">
        <v>4</v>
      </c>
      <c r="Y17" s="17" t="s">
        <v>5</v>
      </c>
      <c r="Z17" s="15"/>
      <c r="AA17" s="18"/>
      <c r="AB17" s="17" t="s">
        <v>6</v>
      </c>
      <c r="AC17" s="15"/>
      <c r="AD17" s="17" t="s">
        <v>7</v>
      </c>
      <c r="AE17" s="15"/>
      <c r="AF17" s="16"/>
      <c r="AG17" s="17" t="s">
        <v>18</v>
      </c>
      <c r="AH17" s="15"/>
      <c r="AI17" s="17" t="s">
        <v>8</v>
      </c>
      <c r="AJ17" s="15"/>
      <c r="AK17" s="17" t="s">
        <v>21</v>
      </c>
      <c r="AL17" s="18"/>
      <c r="AM17" s="18"/>
      <c r="AN17" s="15"/>
      <c r="AO17" s="19" t="s">
        <v>9</v>
      </c>
    </row>
    <row r="18" spans="2:41" ht="15" x14ac:dyDescent="0.3">
      <c r="B18" s="20"/>
      <c r="C18" s="21"/>
      <c r="D18" s="22"/>
      <c r="E18" s="24" t="s">
        <v>10</v>
      </c>
      <c r="F18" s="24" t="s">
        <v>11</v>
      </c>
      <c r="G18" s="24"/>
      <c r="H18" s="24" t="s">
        <v>10</v>
      </c>
      <c r="I18" s="24" t="s">
        <v>11</v>
      </c>
      <c r="J18" s="24" t="s">
        <v>10</v>
      </c>
      <c r="K18" s="24" t="s">
        <v>11</v>
      </c>
      <c r="L18" s="25"/>
      <c r="M18" s="24" t="s">
        <v>10</v>
      </c>
      <c r="N18" s="24" t="s">
        <v>11</v>
      </c>
      <c r="O18" s="26" t="s">
        <v>10</v>
      </c>
      <c r="P18" s="27"/>
      <c r="Q18" s="28"/>
      <c r="R18" s="24" t="s">
        <v>11</v>
      </c>
      <c r="S18" s="29"/>
      <c r="T18" s="53">
        <f>E16</f>
        <v>788</v>
      </c>
      <c r="V18" s="20"/>
      <c r="W18" s="21"/>
      <c r="X18" s="22"/>
      <c r="Y18" s="24" t="s">
        <v>10</v>
      </c>
      <c r="Z18" s="24" t="s">
        <v>11</v>
      </c>
      <c r="AA18" s="24"/>
      <c r="AB18" s="24" t="s">
        <v>10</v>
      </c>
      <c r="AC18" s="24" t="s">
        <v>11</v>
      </c>
      <c r="AD18" s="24" t="s">
        <v>10</v>
      </c>
      <c r="AE18" s="24" t="s">
        <v>11</v>
      </c>
      <c r="AF18" s="25"/>
      <c r="AG18" s="24" t="s">
        <v>10</v>
      </c>
      <c r="AH18" s="24" t="s">
        <v>11</v>
      </c>
      <c r="AI18" s="24" t="s">
        <v>10</v>
      </c>
      <c r="AJ18" s="24" t="s">
        <v>11</v>
      </c>
      <c r="AK18" s="26" t="s">
        <v>10</v>
      </c>
      <c r="AL18" s="27"/>
      <c r="AM18" s="28"/>
      <c r="AN18" s="24" t="s">
        <v>11</v>
      </c>
      <c r="AO18" s="29"/>
    </row>
    <row r="19" spans="2:41" x14ac:dyDescent="0.3">
      <c r="B19" s="30">
        <f>IF(S19&lt;&gt;0,+RANK(S19,S$7:S$108,0),0)</f>
        <v>1</v>
      </c>
      <c r="C19" s="31"/>
      <c r="D19" s="32"/>
      <c r="E19" s="33">
        <v>8.1999999999999993</v>
      </c>
      <c r="F19" s="34">
        <f>IF(AND(E19&gt;0,E19&lt;12.7),INT(46.0849*(13-E19)^1.81),0)</f>
        <v>788</v>
      </c>
      <c r="G19" s="34"/>
      <c r="H19" s="33"/>
      <c r="I19" s="34">
        <f>IF(H19&lt;&gt;0,INT(1.84523*((H19*100)-75)^1.348),0)</f>
        <v>0</v>
      </c>
      <c r="J19" s="33"/>
      <c r="K19" s="34">
        <f>IF(J19&lt;&gt;0,INT(0.188807*((J19*100)-210)^1.41),0)</f>
        <v>0</v>
      </c>
      <c r="L19" s="35"/>
      <c r="M19" s="33"/>
      <c r="N19" s="34">
        <f>IF(AND(M19&gt;8.15,M19&lt;&gt;"N"),INT(7.86*(M19-8)^1.1),0)</f>
        <v>0</v>
      </c>
      <c r="O19" s="36"/>
      <c r="P19" s="37" t="s">
        <v>12</v>
      </c>
      <c r="Q19" s="38"/>
      <c r="R19" s="34">
        <f>IF(AND(60*O19+Q19&lt;182.6,O19&gt;0),INT(0.19889*(185-(60*O19+Q19))^1.88),0)</f>
        <v>0</v>
      </c>
      <c r="S19" s="39">
        <f>SUM(F19,I19,K19,N19,R19)</f>
        <v>788</v>
      </c>
      <c r="T19" s="53">
        <f>E16</f>
        <v>788</v>
      </c>
      <c r="V19" s="30">
        <f>IF(AO19&lt;&gt;0,+RANK(AO19,AO$5:AO$113,0),0)</f>
        <v>0</v>
      </c>
      <c r="W19" s="31"/>
      <c r="X19" s="32"/>
      <c r="Y19" s="33"/>
      <c r="Z19" s="34">
        <f>IF(AND(Y19&gt;0,Y19&lt;12.7),INT(46.0849*(13-Y19)^1.81),0)</f>
        <v>0</v>
      </c>
      <c r="AA19" s="34"/>
      <c r="AB19" s="33"/>
      <c r="AC19" s="34">
        <f>IF(AB19&lt;&gt;0,INT(1.84523*((AB19*100)-75)^1.348),0)</f>
        <v>0</v>
      </c>
      <c r="AD19" s="33"/>
      <c r="AE19" s="34">
        <f>IF(AD19&lt;&gt;0,INT(0.188807*((AD19*100)-210)^1.41),0)</f>
        <v>0</v>
      </c>
      <c r="AF19" s="35"/>
      <c r="AG19" s="33"/>
      <c r="AH19" s="34">
        <f>IF(AND(AG19&gt;1.53,AG19&lt;&gt;"N"),INT(56.0211*(AG19-1.5)^1.05),0)</f>
        <v>0</v>
      </c>
      <c r="AI19" s="33"/>
      <c r="AJ19" s="34">
        <f>IF(AND(AI19&gt;8.15,AI19&lt;&gt;"N"),INT(7.86*(AI19-8)^1.1),0)</f>
        <v>0</v>
      </c>
      <c r="AK19" s="36"/>
      <c r="AL19" s="37" t="s">
        <v>12</v>
      </c>
      <c r="AM19" s="38"/>
      <c r="AN19" s="34">
        <f>IF(AND(60*AK19+AM19&lt;254,AK19&gt;0),INT(0.11193*(254-(60*AK19+AM19))^1.88),0)</f>
        <v>0</v>
      </c>
      <c r="AO19" s="39">
        <f>SUM(Z19,AC19,AE19,AH19,AJ19,AN19)</f>
        <v>0</v>
      </c>
    </row>
    <row r="20" spans="2:41" x14ac:dyDescent="0.3">
      <c r="B20" s="30">
        <f>IF(S20&lt;&gt;0,+RANK(S20,S$7:S$108,0),0)</f>
        <v>0</v>
      </c>
      <c r="C20" s="31"/>
      <c r="D20" s="32"/>
      <c r="E20" s="33"/>
      <c r="F20" s="34">
        <f>IF(AND(E20&gt;0,E20&lt;12.7),INT(46.0849*(13-E20)^1.81),0)</f>
        <v>0</v>
      </c>
      <c r="G20" s="34"/>
      <c r="H20" s="33"/>
      <c r="I20" s="34">
        <f>IF(H20&lt;&gt;0,INT(1.84523*((H20*100)-75)^1.348),0)</f>
        <v>0</v>
      </c>
      <c r="J20" s="33"/>
      <c r="K20" s="34">
        <f>IF(J20&lt;&gt;0,INT(0.188807*((J20*100)-210)^1.41),0)</f>
        <v>0</v>
      </c>
      <c r="L20" s="35"/>
      <c r="M20" s="33"/>
      <c r="N20" s="34">
        <f>IF(AND(M20&gt;8.15,M20&lt;&gt;"N"),INT(7.86*(M20-8)^1.1),0)</f>
        <v>0</v>
      </c>
      <c r="O20" s="36"/>
      <c r="P20" s="37" t="s">
        <v>12</v>
      </c>
      <c r="Q20" s="38"/>
      <c r="R20" s="34">
        <f>IF(AND(60*O20+Q20&lt;182.6,O20&gt;0),INT(0.19889*(185-(60*O20+Q20))^1.88),0)</f>
        <v>0</v>
      </c>
      <c r="S20" s="39">
        <f>SUM(F20,I20,K20,N20,R20)</f>
        <v>0</v>
      </c>
      <c r="T20" s="53">
        <f>E16</f>
        <v>788</v>
      </c>
      <c r="V20" s="30">
        <f>IF(AO20&lt;&gt;0,+RANK(AO20,AO$5:AO$113,0),0)</f>
        <v>0</v>
      </c>
      <c r="W20" s="31"/>
      <c r="X20" s="32"/>
      <c r="Y20" s="33"/>
      <c r="Z20" s="34">
        <f>IF(AND(Y20&gt;0,Y20&lt;12.7),INT(46.0849*(13-Y20)^1.81),0)</f>
        <v>0</v>
      </c>
      <c r="AA20" s="34"/>
      <c r="AB20" s="33"/>
      <c r="AC20" s="34">
        <f>IF(AB20&lt;&gt;0,INT(1.84523*((AB20*100)-75)^1.348),0)</f>
        <v>0</v>
      </c>
      <c r="AD20" s="33"/>
      <c r="AE20" s="34">
        <f>IF(AD20&lt;&gt;0,INT(0.188807*((AD20*100)-210)^1.41),0)</f>
        <v>0</v>
      </c>
      <c r="AF20" s="35"/>
      <c r="AG20" s="33"/>
      <c r="AH20" s="34">
        <f>IF(AND(AG20&gt;1.53,AG20&lt;&gt;"N"),INT(56.0211*(AG20-1.5)^1.05),0)</f>
        <v>0</v>
      </c>
      <c r="AI20" s="33"/>
      <c r="AJ20" s="34">
        <f>IF(AND(AI20&gt;8.15,AI20&lt;&gt;"N"),INT(7.86*(AI20-8)^1.1),0)</f>
        <v>0</v>
      </c>
      <c r="AK20" s="36"/>
      <c r="AL20" s="37" t="s">
        <v>12</v>
      </c>
      <c r="AM20" s="38"/>
      <c r="AN20" s="34">
        <f>IF(AND(60*AK20+AM20&lt;254,AK20&gt;0),INT(0.11193*(254-(60*AK20+AM20))^1.88),0)</f>
        <v>0</v>
      </c>
      <c r="AO20" s="39">
        <f>SUM(Z20,AC20,AE20,AH20,AJ20,AN20)</f>
        <v>0</v>
      </c>
    </row>
    <row r="21" spans="2:41" x14ac:dyDescent="0.3">
      <c r="B21" s="30">
        <f>IF(S21&lt;&gt;0,+RANK(S21,S$7:S$108,0),0)</f>
        <v>0</v>
      </c>
      <c r="C21" s="31"/>
      <c r="D21" s="32"/>
      <c r="E21" s="33"/>
      <c r="F21" s="34">
        <f>IF(AND(E21&gt;0,E21&lt;12.7),INT(46.0849*(13-E21)^1.81),0)</f>
        <v>0</v>
      </c>
      <c r="G21" s="34"/>
      <c r="H21" s="33"/>
      <c r="I21" s="34">
        <f>IF(H21&lt;&gt;0,INT(1.84523*((H21*100)-75)^1.348),0)</f>
        <v>0</v>
      </c>
      <c r="J21" s="33"/>
      <c r="K21" s="34">
        <f>IF(J21&lt;&gt;0,INT(0.188807*((J21*100)-210)^1.41),0)</f>
        <v>0</v>
      </c>
      <c r="L21" s="35"/>
      <c r="M21" s="33"/>
      <c r="N21" s="34">
        <f>IF(AND(M21&gt;8.15,M21&lt;&gt;"N"),INT(7.86*(M21-8)^1.1),0)</f>
        <v>0</v>
      </c>
      <c r="O21" s="36"/>
      <c r="P21" s="37" t="s">
        <v>12</v>
      </c>
      <c r="Q21" s="38"/>
      <c r="R21" s="34">
        <f>IF(AND(60*O21+Q21&lt;182.6,O21&gt;0),INT(0.19889*(185-(60*O21+Q21))^1.88),0)</f>
        <v>0</v>
      </c>
      <c r="S21" s="39">
        <f>SUM(F21,I21,K21,N21,R21)</f>
        <v>0</v>
      </c>
      <c r="T21" s="53">
        <f>E16</f>
        <v>788</v>
      </c>
      <c r="V21" s="30">
        <f>IF(AO21&lt;&gt;0,+RANK(AO21,AO$5:AO$113,0),0)</f>
        <v>0</v>
      </c>
      <c r="W21" s="31"/>
      <c r="X21" s="32"/>
      <c r="Y21" s="33"/>
      <c r="Z21" s="34">
        <f>IF(AND(Y21&gt;0,Y21&lt;12.7),INT(46.0849*(13-Y21)^1.81),0)</f>
        <v>0</v>
      </c>
      <c r="AA21" s="34"/>
      <c r="AB21" s="33"/>
      <c r="AC21" s="34">
        <f>IF(AB21&lt;&gt;0,INT(1.84523*((AB21*100)-75)^1.348),0)</f>
        <v>0</v>
      </c>
      <c r="AD21" s="33"/>
      <c r="AE21" s="34">
        <f>IF(AD21&lt;&gt;0,INT(0.188807*((AD21*100)-210)^1.41),0)</f>
        <v>0</v>
      </c>
      <c r="AF21" s="35"/>
      <c r="AG21" s="33"/>
      <c r="AH21" s="34">
        <f>IF(AND(AG21&gt;1.53,AG21&lt;&gt;"N"),INT(56.0211*(AG21-1.5)^1.05),0)</f>
        <v>0</v>
      </c>
      <c r="AI21" s="33"/>
      <c r="AJ21" s="34">
        <f>IF(AND(AI21&gt;8.15,AI21&lt;&gt;"N"),INT(7.86*(AI21-8)^1.1),0)</f>
        <v>0</v>
      </c>
      <c r="AK21" s="36"/>
      <c r="AL21" s="37" t="s">
        <v>12</v>
      </c>
      <c r="AM21" s="38"/>
      <c r="AN21" s="34">
        <f>IF(AND(60*AK21+AM21&lt;254,AK21&gt;0),INT(0.11193*(254-(60*AK21+AM21))^1.88),0)</f>
        <v>0</v>
      </c>
      <c r="AO21" s="39">
        <f>SUM(Z21,AC21,AE21,AH21,AJ21,AN21)</f>
        <v>0</v>
      </c>
    </row>
    <row r="22" spans="2:41" x14ac:dyDescent="0.3">
      <c r="B22" s="30">
        <f>IF(S22&lt;&gt;0,+RANK(S22,S$7:S$108,0),0)</f>
        <v>0</v>
      </c>
      <c r="C22" s="31"/>
      <c r="D22" s="32"/>
      <c r="E22" s="33"/>
      <c r="F22" s="34">
        <f>IF(AND(E22&gt;0,E22&lt;12.7),INT(46.0849*(13-E22)^1.81),0)</f>
        <v>0</v>
      </c>
      <c r="G22" s="34"/>
      <c r="H22" s="33"/>
      <c r="I22" s="34">
        <f>IF(H22&lt;&gt;0,INT(1.84523*((H22*100)-75)^1.348),0)</f>
        <v>0</v>
      </c>
      <c r="J22" s="33"/>
      <c r="K22" s="34">
        <f>IF(J22&lt;&gt;0,INT(0.188807*((J22*100)-210)^1.41),0)</f>
        <v>0</v>
      </c>
      <c r="L22" s="35"/>
      <c r="M22" s="33"/>
      <c r="N22" s="34">
        <f>IF(AND(M22&gt;8.15,M22&lt;&gt;"N"),INT(7.86*(M22-8)^1.1),0)</f>
        <v>0</v>
      </c>
      <c r="O22" s="36"/>
      <c r="P22" s="37" t="s">
        <v>12</v>
      </c>
      <c r="Q22" s="38"/>
      <c r="R22" s="34">
        <f>IF(AND(60*O22+Q22&lt;182.6,O22&gt;0),INT(0.19889*(185-(60*O22+Q22))^1.88),0)</f>
        <v>0</v>
      </c>
      <c r="S22" s="39">
        <f>SUM(F22,I22,K22,N22,R22)</f>
        <v>0</v>
      </c>
      <c r="T22" s="53">
        <f>E16</f>
        <v>788</v>
      </c>
      <c r="V22" s="30">
        <f>IF(AO22&lt;&gt;0,+RANK(AO22,AO$5:AO$113,0),0)</f>
        <v>0</v>
      </c>
      <c r="W22" s="31"/>
      <c r="X22" s="32"/>
      <c r="Y22" s="33"/>
      <c r="Z22" s="34">
        <f>IF(AND(Y22&gt;0,Y22&lt;12.7),INT(46.0849*(13-Y22)^1.81),0)</f>
        <v>0</v>
      </c>
      <c r="AA22" s="34"/>
      <c r="AB22" s="33"/>
      <c r="AC22" s="34">
        <f>IF(AB22&lt;&gt;0,INT(1.84523*((AB22*100)-75)^1.348),0)</f>
        <v>0</v>
      </c>
      <c r="AD22" s="33"/>
      <c r="AE22" s="34">
        <f>IF(AD22&lt;&gt;0,INT(0.188807*((AD22*100)-210)^1.41),0)</f>
        <v>0</v>
      </c>
      <c r="AF22" s="35"/>
      <c r="AG22" s="33"/>
      <c r="AH22" s="34">
        <f>IF(AND(AG22&gt;1.53,AG22&lt;&gt;"N"),INT(56.0211*(AG22-1.5)^1.05),0)</f>
        <v>0</v>
      </c>
      <c r="AI22" s="33"/>
      <c r="AJ22" s="34">
        <f>IF(AND(AI22&gt;8.15,AI22&lt;&gt;"N"),INT(7.86*(AI22-8)^1.1),0)</f>
        <v>0</v>
      </c>
      <c r="AK22" s="36"/>
      <c r="AL22" s="37" t="s">
        <v>12</v>
      </c>
      <c r="AM22" s="38"/>
      <c r="AN22" s="34">
        <f>IF(AND(60*AK22+AM22&lt;254,AK22&gt;0),INT(0.11193*(254-(60*AK22+AM22))^1.88),0)</f>
        <v>0</v>
      </c>
      <c r="AO22" s="39">
        <f>SUM(Z22,AC22,AE22,AH22,AJ22,AN22)</f>
        <v>0</v>
      </c>
    </row>
    <row r="23" spans="2:41" ht="15" thickBot="1" x14ac:dyDescent="0.35">
      <c r="B23" s="40">
        <f>IF(S23&lt;&gt;0,+RANK(S23,S$7:S$108,0),0)</f>
        <v>0</v>
      </c>
      <c r="C23" s="41"/>
      <c r="D23" s="42"/>
      <c r="E23" s="43"/>
      <c r="F23" s="44">
        <f>IF(AND(E23&gt;0,E23&lt;12.7),INT(46.0849*(13-E23)^1.81),0)</f>
        <v>0</v>
      </c>
      <c r="G23" s="44"/>
      <c r="H23" s="43"/>
      <c r="I23" s="44">
        <f>IF(H23&lt;&gt;0,INT(1.84523*((H23*100)-75)^1.348),0)</f>
        <v>0</v>
      </c>
      <c r="J23" s="43"/>
      <c r="K23" s="44">
        <f>IF(J23&lt;&gt;0,INT(0.188807*((J23*100)-210)^1.41),0)</f>
        <v>0</v>
      </c>
      <c r="L23" s="45"/>
      <c r="M23" s="43"/>
      <c r="N23" s="44">
        <f>IF(AND(M23&gt;8.15,M23&lt;&gt;"N"),INT(7.86*(M23-8)^1.1),0)</f>
        <v>0</v>
      </c>
      <c r="O23" s="46"/>
      <c r="P23" s="47" t="s">
        <v>12</v>
      </c>
      <c r="Q23" s="48"/>
      <c r="R23" s="44">
        <f>IF(AND(60*O23+Q23&lt;182.6,O23&gt;0),INT(0.19889*(185-(60*O23+Q23))^1.88),0)</f>
        <v>0</v>
      </c>
      <c r="S23" s="49">
        <f>SUM(F23,I23,K23,N23,R23)</f>
        <v>0</v>
      </c>
      <c r="T23" s="53">
        <f>E16</f>
        <v>788</v>
      </c>
      <c r="V23" s="40">
        <f>IF(AO23&lt;&gt;0,+RANK(AO23,AO$5:AO$113,0),0)</f>
        <v>0</v>
      </c>
      <c r="W23" s="41"/>
      <c r="X23" s="42"/>
      <c r="Y23" s="43"/>
      <c r="Z23" s="44">
        <f>IF(AND(Y23&gt;0,Y23&lt;12.7),INT(46.0849*(13-Y23)^1.81),0)</f>
        <v>0</v>
      </c>
      <c r="AA23" s="44"/>
      <c r="AB23" s="43"/>
      <c r="AC23" s="44">
        <f>IF(AB23&lt;&gt;0,INT(1.84523*((AB23*100)-75)^1.348),0)</f>
        <v>0</v>
      </c>
      <c r="AD23" s="43"/>
      <c r="AE23" s="44">
        <f>IF(AD23&lt;&gt;0,INT(0.188807*((AD23*100)-210)^1.41),0)</f>
        <v>0</v>
      </c>
      <c r="AF23" s="45"/>
      <c r="AG23" s="43"/>
      <c r="AH23" s="44">
        <f>IF(AND(AG23&gt;1.53,AG23&lt;&gt;"N"),INT(56.0211*(AG23-1.5)^1.05),0)</f>
        <v>0</v>
      </c>
      <c r="AI23" s="43"/>
      <c r="AJ23" s="44">
        <f>IF(AND(AI23&gt;8.15,AI23&lt;&gt;"N"),INT(7.86*(AI23-8)^1.1),0)</f>
        <v>0</v>
      </c>
      <c r="AK23" s="46"/>
      <c r="AL23" s="47" t="s">
        <v>12</v>
      </c>
      <c r="AM23" s="48"/>
      <c r="AN23" s="44">
        <f>IF(AND(60*AK23+AM23&lt;254,AK23&gt;0),INT(0.11193*(254-(60*AK23+AM23))^1.88),0)</f>
        <v>0</v>
      </c>
      <c r="AO23" s="49">
        <f>SUM(Z23,AC23,AE23,AH23,AJ23,AN23)</f>
        <v>0</v>
      </c>
    </row>
  </sheetData>
  <mergeCells count="6">
    <mergeCell ref="AA4:AO4"/>
    <mergeCell ref="V15:Z15"/>
    <mergeCell ref="V4:Z4"/>
    <mergeCell ref="B4:F4"/>
    <mergeCell ref="B15:F15"/>
    <mergeCell ref="B2:R2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NÁVRATKA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Korbel</dc:creator>
  <cp:lastModifiedBy>Petr Mička</cp:lastModifiedBy>
  <dcterms:created xsi:type="dcterms:W3CDTF">2017-09-04T08:20:48Z</dcterms:created>
  <dcterms:modified xsi:type="dcterms:W3CDTF">2023-05-02T20:03:10Z</dcterms:modified>
</cp:coreProperties>
</file>