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ick\iCloudDrive\ASSK\Propopzice, výsledky\Květen 25\"/>
    </mc:Choice>
  </mc:AlternateContent>
  <bookViews>
    <workbookView xWindow="-120" yWindow="-120" windowWidth="20730" windowHeight="11160"/>
  </bookViews>
  <sheets>
    <sheet name="NÁVRATKA" sheetId="2" r:id="rId1"/>
  </sheets>
  <calcPr calcId="162913"/>
</workbook>
</file>

<file path=xl/calcChain.xml><?xml version="1.0" encoding="utf-8"?>
<calcChain xmlns="http://schemas.openxmlformats.org/spreadsheetml/2006/main">
  <c r="R12" i="2" l="1"/>
  <c r="R11" i="2"/>
  <c r="R10" i="2"/>
  <c r="R9" i="2"/>
  <c r="R8" i="2"/>
  <c r="F12" i="2"/>
  <c r="F11" i="2"/>
  <c r="F10" i="2"/>
  <c r="F9" i="2"/>
  <c r="F8" i="2"/>
  <c r="I8" i="2"/>
  <c r="I9" i="2"/>
  <c r="I10" i="2"/>
  <c r="I11" i="2"/>
  <c r="I12" i="2"/>
  <c r="R23" i="2"/>
  <c r="R22" i="2"/>
  <c r="R21" i="2"/>
  <c r="R20" i="2"/>
  <c r="R19" i="2"/>
  <c r="N23" i="2"/>
  <c r="N22" i="2"/>
  <c r="N21" i="2"/>
  <c r="N20" i="2"/>
  <c r="N19" i="2"/>
  <c r="K23" i="2"/>
  <c r="K22" i="2"/>
  <c r="K21" i="2"/>
  <c r="K20" i="2"/>
  <c r="K19" i="2"/>
  <c r="I23" i="2"/>
  <c r="I22" i="2"/>
  <c r="I21" i="2"/>
  <c r="I20" i="2"/>
  <c r="I19" i="2"/>
  <c r="F23" i="2"/>
  <c r="F22" i="2"/>
  <c r="F21" i="2"/>
  <c r="F20" i="2"/>
  <c r="F19" i="2"/>
  <c r="S23" i="2" l="1"/>
  <c r="S21" i="2"/>
  <c r="S19" i="2"/>
  <c r="S20" i="2"/>
  <c r="S22" i="2"/>
  <c r="N12" i="2" l="1"/>
  <c r="K12" i="2"/>
  <c r="S12" i="2" s="1"/>
  <c r="N11" i="2"/>
  <c r="S11" i="2" s="1"/>
  <c r="K11" i="2"/>
  <c r="N10" i="2"/>
  <c r="K10" i="2"/>
  <c r="N9" i="2"/>
  <c r="S9" i="2" s="1"/>
  <c r="K9" i="2"/>
  <c r="N8" i="2"/>
  <c r="K8" i="2"/>
  <c r="S10" i="2" l="1"/>
  <c r="S8" i="2"/>
  <c r="B9" i="2"/>
  <c r="B11" i="2"/>
  <c r="B12" i="2"/>
  <c r="B10" i="2"/>
  <c r="B8" i="2" l="1"/>
  <c r="B21" i="2"/>
  <c r="B20" i="2"/>
  <c r="B22" i="2"/>
  <c r="B23" i="2"/>
  <c r="B19" i="2"/>
  <c r="E16" i="2"/>
  <c r="E5" i="2"/>
  <c r="T12" i="2" s="1"/>
  <c r="T5" i="2" l="1"/>
  <c r="T6" i="2"/>
  <c r="T9" i="2"/>
  <c r="T10" i="2"/>
  <c r="T7" i="2"/>
  <c r="T11" i="2"/>
  <c r="T8" i="2"/>
  <c r="T23" i="2"/>
  <c r="T21" i="2"/>
  <c r="T19" i="2"/>
  <c r="T17" i="2"/>
  <c r="T22" i="2"/>
  <c r="T20" i="2"/>
  <c r="T18" i="2"/>
  <c r="T16" i="2"/>
</calcChain>
</file>

<file path=xl/comments1.xml><?xml version="1.0" encoding="utf-8"?>
<comments xmlns="http://schemas.openxmlformats.org/spreadsheetml/2006/main">
  <authors>
    <author>kabinet</author>
  </authors>
  <commentList>
    <comment ref="E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<sst xmlns="http://schemas.openxmlformats.org/spreadsheetml/2006/main" count="57" uniqueCount="19">
  <si>
    <t>Škola:</t>
  </si>
  <si>
    <t>bodů</t>
  </si>
  <si>
    <t>Pořadí</t>
  </si>
  <si>
    <t>Příjmení, jméno</t>
  </si>
  <si>
    <t>60 m</t>
  </si>
  <si>
    <t>Skok vysoký</t>
  </si>
  <si>
    <t>Skok daleký</t>
  </si>
  <si>
    <t>Hod míčkem</t>
  </si>
  <si>
    <t>Body</t>
  </si>
  <si>
    <t>výkon</t>
  </si>
  <si>
    <t>body</t>
  </si>
  <si>
    <t>:</t>
  </si>
  <si>
    <t>MLADŠÍ ŽÁCI</t>
  </si>
  <si>
    <t>MLADŠÍ ŽÁKYNĚ</t>
  </si>
  <si>
    <t>VZOR ZÁPISU</t>
  </si>
  <si>
    <t>A</t>
  </si>
  <si>
    <t>Ročník nar.</t>
  </si>
  <si>
    <t xml:space="preserve">Název školy:  </t>
  </si>
  <si>
    <t>VYPLNĚNOU NÁVRATKU ODEŠLETE DO 7. 5. 2025 NA EMAIL korbel@opava.cz, p.micka@seznam.cz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</si>
</sst>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00.00"/>
    <numFmt numFmtId="166" formatCode="0.0;[Red]0.0"/>
    <numFmt numFmtId="167" formatCode="0.00;[Red]0.00"/>
  </numFmts>
  <fonts count="20" x14ac:knownFonts="1">
    <font>
      <sz val="11"/>
      <color theme="1"/>
      <name val="Calibri"/>
      <family val="2"/>
      <charset val="238"/>
      <scheme val="minor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u/>
      <sz val="18"/>
      <name val="Arial CE"/>
      <family val="2"/>
      <charset val="238"/>
    </font>
    <font>
      <b/>
      <u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12"/>
      <name val="Arial CE"/>
      <family val="2"/>
      <charset val="238"/>
    </font>
    <font>
      <i/>
      <sz val="6"/>
      <name val="Arial CE"/>
      <charset val="238"/>
    </font>
    <font>
      <i/>
      <sz val="8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textRotation="90"/>
    </xf>
    <xf numFmtId="1" fontId="9" fillId="2" borderId="3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textRotation="90"/>
    </xf>
    <xf numFmtId="166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textRotation="90"/>
    </xf>
    <xf numFmtId="1" fontId="11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textRotation="90"/>
    </xf>
    <xf numFmtId="166" fontId="12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67" fontId="0" fillId="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49" fontId="0" fillId="3" borderId="12" xfId="0" applyNumberFormat="1" applyFill="1" applyBorder="1" applyAlignment="1">
      <alignment horizontal="center"/>
    </xf>
    <xf numFmtId="165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" fontId="9" fillId="3" borderId="17" xfId="0" applyNumberFormat="1" applyFont="1" applyFill="1" applyBorder="1" applyAlignment="1">
      <alignment vertical="center"/>
    </xf>
    <xf numFmtId="1" fontId="3" fillId="0" borderId="17" xfId="0" applyNumberFormat="1" applyFont="1" applyBorder="1" applyAlignment="1">
      <alignment horizontal="center" vertical="center"/>
    </xf>
    <xf numFmtId="167" fontId="0" fillId="3" borderId="17" xfId="0" applyNumberForma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/>
    <xf numFmtId="0" fontId="18" fillId="4" borderId="16" xfId="0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vertical="center"/>
    </xf>
    <xf numFmtId="1" fontId="19" fillId="4" borderId="17" xfId="0" applyNumberFormat="1" applyFont="1" applyFill="1" applyBorder="1" applyAlignment="1">
      <alignment horizontal="center" vertical="center"/>
    </xf>
    <xf numFmtId="167" fontId="18" fillId="4" borderId="17" xfId="0" applyNumberFormat="1" applyFont="1" applyFill="1" applyBorder="1" applyAlignment="1">
      <alignment horizontal="center"/>
    </xf>
    <xf numFmtId="164" fontId="18" fillId="4" borderId="17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18" fillId="4" borderId="18" xfId="0" applyNumberFormat="1" applyFont="1" applyFill="1" applyBorder="1" applyAlignment="1">
      <alignment horizontal="center"/>
    </xf>
    <xf numFmtId="49" fontId="18" fillId="4" borderId="19" xfId="0" applyNumberFormat="1" applyFont="1" applyFill="1" applyBorder="1" applyAlignment="1">
      <alignment horizontal="center"/>
    </xf>
    <xf numFmtId="165" fontId="18" fillId="4" borderId="20" xfId="0" applyNumberFormat="1" applyFont="1" applyFill="1" applyBorder="1" applyAlignment="1">
      <alignment horizontal="center"/>
    </xf>
    <xf numFmtId="164" fontId="18" fillId="4" borderId="2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26"/>
  <sheetViews>
    <sheetView tabSelected="1" workbookViewId="0">
      <selection activeCell="V17" sqref="V17"/>
    </sheetView>
  </sheetViews>
  <sheetFormatPr defaultRowHeight="15" x14ac:dyDescent="0.25"/>
  <cols>
    <col min="1" max="1" width="2.85546875" customWidth="1"/>
    <col min="2" max="2" width="4" bestFit="1" customWidth="1"/>
    <col min="3" max="3" width="15.5703125" bestFit="1" customWidth="1"/>
    <col min="4" max="4" width="3.85546875" bestFit="1" customWidth="1"/>
    <col min="5" max="5" width="6.42578125" bestFit="1" customWidth="1"/>
    <col min="6" max="6" width="4" bestFit="1" customWidth="1"/>
    <col min="7" max="7" width="1.85546875" bestFit="1" customWidth="1"/>
    <col min="8" max="8" width="6.5703125" customWidth="1"/>
    <col min="9" max="9" width="4" bestFit="1" customWidth="1"/>
    <col min="10" max="10" width="7.28515625" customWidth="1"/>
    <col min="11" max="11" width="4" bestFit="1" customWidth="1"/>
    <col min="12" max="12" width="2.140625" bestFit="1" customWidth="1"/>
    <col min="13" max="13" width="8.140625" customWidth="1"/>
    <col min="14" max="14" width="4" bestFit="1" customWidth="1"/>
    <col min="15" max="15" width="3.42578125" customWidth="1"/>
    <col min="16" max="16" width="1.5703125" bestFit="1" customWidth="1"/>
    <col min="17" max="17" width="5.5703125" bestFit="1" customWidth="1"/>
    <col min="18" max="18" width="4" bestFit="1" customWidth="1"/>
    <col min="19" max="19" width="5" bestFit="1" customWidth="1"/>
    <col min="20" max="20" width="0" hidden="1" customWidth="1"/>
  </cols>
  <sheetData>
    <row r="2" spans="2:20" ht="18.75" x14ac:dyDescent="0.3">
      <c r="B2" s="68" t="s">
        <v>17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20" ht="15.75" thickBot="1" x14ac:dyDescent="0.3"/>
    <row r="4" spans="2:20" ht="19.5" thickBot="1" x14ac:dyDescent="0.35">
      <c r="B4" s="65" t="s">
        <v>12</v>
      </c>
      <c r="C4" s="66"/>
      <c r="D4" s="66"/>
      <c r="E4" s="66"/>
      <c r="F4" s="67"/>
    </row>
    <row r="5" spans="2:20" ht="24" thickBot="1" x14ac:dyDescent="0.3">
      <c r="B5" s="1" t="s">
        <v>0</v>
      </c>
      <c r="C5" s="2"/>
      <c r="D5" s="3"/>
      <c r="E5" s="4">
        <f>LARGE(S8:S12,1)+LARGE(S8:S12,2)+LARGE(S8:S12,3)+LARGE(S8:S12,4)</f>
        <v>0</v>
      </c>
      <c r="F5" s="5"/>
      <c r="G5" s="6"/>
      <c r="H5" s="7" t="s">
        <v>1</v>
      </c>
      <c r="I5" s="8"/>
      <c r="J5" s="8"/>
      <c r="K5" s="8"/>
      <c r="L5" s="9"/>
      <c r="M5" s="8"/>
      <c r="N5" s="8"/>
      <c r="O5" s="8"/>
      <c r="P5" s="8"/>
      <c r="Q5" s="10"/>
      <c r="R5" s="8"/>
      <c r="S5" s="8"/>
      <c r="T5" s="53">
        <f>E5</f>
        <v>0</v>
      </c>
    </row>
    <row r="6" spans="2:20" ht="42" x14ac:dyDescent="0.25">
      <c r="B6" s="11" t="s">
        <v>2</v>
      </c>
      <c r="C6" s="12" t="s">
        <v>3</v>
      </c>
      <c r="D6" s="13" t="s">
        <v>16</v>
      </c>
      <c r="E6" s="14" t="s">
        <v>4</v>
      </c>
      <c r="F6" s="15"/>
      <c r="G6" s="16"/>
      <c r="H6" s="17" t="s">
        <v>5</v>
      </c>
      <c r="I6" s="15"/>
      <c r="J6" s="17" t="s">
        <v>6</v>
      </c>
      <c r="K6" s="15"/>
      <c r="L6" s="16"/>
      <c r="M6" s="17" t="s">
        <v>7</v>
      </c>
      <c r="N6" s="15"/>
      <c r="O6" s="17">
        <v>800</v>
      </c>
      <c r="P6" s="18"/>
      <c r="Q6" s="18"/>
      <c r="R6" s="15"/>
      <c r="S6" s="19" t="s">
        <v>8</v>
      </c>
      <c r="T6" s="53">
        <f>E5</f>
        <v>0</v>
      </c>
    </row>
    <row r="7" spans="2:20" x14ac:dyDescent="0.25">
      <c r="B7" s="20"/>
      <c r="C7" s="21"/>
      <c r="D7" s="22"/>
      <c r="E7" s="23" t="s">
        <v>9</v>
      </c>
      <c r="F7" s="24" t="s">
        <v>10</v>
      </c>
      <c r="G7" s="25"/>
      <c r="H7" s="24" t="s">
        <v>9</v>
      </c>
      <c r="I7" s="24" t="s">
        <v>10</v>
      </c>
      <c r="J7" s="24" t="s">
        <v>9</v>
      </c>
      <c r="K7" s="24" t="s">
        <v>10</v>
      </c>
      <c r="L7" s="25"/>
      <c r="M7" s="24" t="s">
        <v>9</v>
      </c>
      <c r="N7" s="24" t="s">
        <v>10</v>
      </c>
      <c r="O7" s="26" t="s">
        <v>9</v>
      </c>
      <c r="P7" s="27"/>
      <c r="Q7" s="28"/>
      <c r="R7" s="24" t="s">
        <v>10</v>
      </c>
      <c r="S7" s="29"/>
      <c r="T7" s="53">
        <f>E5</f>
        <v>0</v>
      </c>
    </row>
    <row r="8" spans="2:20" x14ac:dyDescent="0.25">
      <c r="B8" s="30">
        <f>IF(S8&lt;&gt;0,+RANK(S8,S$7:S$101,0),0)</f>
        <v>0</v>
      </c>
      <c r="C8" s="31"/>
      <c r="D8" s="32"/>
      <c r="E8" s="33"/>
      <c r="F8" s="34">
        <f>IF(AND(E8&gt;0,E8&lt;11.3),INT(58.015*(11.5-E8)^1.81),0)</f>
        <v>0</v>
      </c>
      <c r="G8" s="35"/>
      <c r="H8" s="33"/>
      <c r="I8" s="34">
        <f>IF(H8&lt;&gt;0,INT(0.8465*((H8*100)-75)^1.42),0)</f>
        <v>0</v>
      </c>
      <c r="J8" s="33"/>
      <c r="K8" s="34">
        <f>IF(J8&lt;&gt;0,INT(0.14354*((J8*100)-220)^1.4),0)</f>
        <v>0</v>
      </c>
      <c r="L8" s="35"/>
      <c r="M8" s="33"/>
      <c r="N8" s="34">
        <f>IF(AND(M8&gt;10.15,M8&lt;&gt;"N"),INT(5.33*(M8-10)^1.1),0)</f>
        <v>0</v>
      </c>
      <c r="O8" s="36"/>
      <c r="P8" s="37" t="s">
        <v>11</v>
      </c>
      <c r="Q8" s="38"/>
      <c r="R8" s="34">
        <f>IF(AND(235&gt;O8*60+Q8,O8&gt;0),INT(0.13279*(235-(O8*60+Q8))^1.85),0)</f>
        <v>0</v>
      </c>
      <c r="S8" s="39">
        <f>SUM(F8,I8,K8,N8,R8)</f>
        <v>0</v>
      </c>
      <c r="T8" s="53">
        <f>E5</f>
        <v>0</v>
      </c>
    </row>
    <row r="9" spans="2:20" x14ac:dyDescent="0.25">
      <c r="B9" s="30">
        <f>IF(S9&lt;&gt;0,+RANK(S9,S$7:S$101,0),0)</f>
        <v>0</v>
      </c>
      <c r="C9" s="31"/>
      <c r="D9" s="32"/>
      <c r="E9" s="33"/>
      <c r="F9" s="34">
        <f>IF(AND(E9&gt;0,E9&lt;11.3),INT(58.015*(11.5-E9)^1.81),0)</f>
        <v>0</v>
      </c>
      <c r="G9" s="35"/>
      <c r="H9" s="33"/>
      <c r="I9" s="34">
        <f>IF(H9&lt;&gt;0,INT(0.8465*((H9*100)-75)^1.42),0)</f>
        <v>0</v>
      </c>
      <c r="J9" s="33"/>
      <c r="K9" s="34">
        <f>IF(J9&lt;&gt;0,INT(0.14354*((J9*100)-220)^1.4),0)</f>
        <v>0</v>
      </c>
      <c r="L9" s="35"/>
      <c r="M9" s="33"/>
      <c r="N9" s="34">
        <f>IF(AND(M9&gt;10.15,M9&lt;&gt;"N"),INT(5.33*(M9-10)^1.1),0)</f>
        <v>0</v>
      </c>
      <c r="O9" s="36"/>
      <c r="P9" s="37" t="s">
        <v>11</v>
      </c>
      <c r="Q9" s="38"/>
      <c r="R9" s="34">
        <f>IF(AND(235&gt;O9*60+Q9,O9&gt;0),INT(0.13279*(235-(O9*60+Q9))^1.85),0)</f>
        <v>0</v>
      </c>
      <c r="S9" s="39">
        <f>SUM(F9,I9,K9,N9,R9)</f>
        <v>0</v>
      </c>
      <c r="T9" s="53">
        <f>E5</f>
        <v>0</v>
      </c>
    </row>
    <row r="10" spans="2:20" x14ac:dyDescent="0.25">
      <c r="B10" s="30">
        <f>IF(S10&lt;&gt;0,+RANK(S10,S$7:S$101,0),0)</f>
        <v>0</v>
      </c>
      <c r="C10" s="31"/>
      <c r="D10" s="32"/>
      <c r="E10" s="33"/>
      <c r="F10" s="34">
        <f>IF(AND(E10&gt;0,E10&lt;11.3),INT(58.015*(11.5-E10)^1.81),0)</f>
        <v>0</v>
      </c>
      <c r="G10" s="35"/>
      <c r="H10" s="33"/>
      <c r="I10" s="34">
        <f>IF(H10&lt;&gt;0,INT(0.8465*((H10*100)-75)^1.42),0)</f>
        <v>0</v>
      </c>
      <c r="J10" s="33"/>
      <c r="K10" s="34">
        <f>IF(J10&lt;&gt;0,INT(0.14354*((J10*100)-220)^1.4),0)</f>
        <v>0</v>
      </c>
      <c r="L10" s="35"/>
      <c r="M10" s="33"/>
      <c r="N10" s="34">
        <f>IF(AND(M10&gt;10.15,M10&lt;&gt;"N"),INT(5.33*(M10-10)^1.1),0)</f>
        <v>0</v>
      </c>
      <c r="O10" s="36"/>
      <c r="P10" s="37" t="s">
        <v>11</v>
      </c>
      <c r="Q10" s="38"/>
      <c r="R10" s="34">
        <f>IF(AND(235&gt;O10*60+Q10,O10&gt;0),INT(0.13279*(235-(O10*60+Q10))^1.85),0)</f>
        <v>0</v>
      </c>
      <c r="S10" s="39">
        <f>SUM(F10,I10,K10,N10,R10)</f>
        <v>0</v>
      </c>
      <c r="T10" s="53">
        <f>E5</f>
        <v>0</v>
      </c>
    </row>
    <row r="11" spans="2:20" x14ac:dyDescent="0.25">
      <c r="B11" s="30">
        <f>IF(S11&lt;&gt;0,+RANK(S11,S$7:S$101,0),0)</f>
        <v>0</v>
      </c>
      <c r="C11" s="31"/>
      <c r="D11" s="32"/>
      <c r="E11" s="33"/>
      <c r="F11" s="34">
        <f>IF(AND(E11&gt;0,E11&lt;11.3),INT(58.015*(11.5-E11)^1.81),0)</f>
        <v>0</v>
      </c>
      <c r="G11" s="35"/>
      <c r="H11" s="33"/>
      <c r="I11" s="34">
        <f>IF(H11&lt;&gt;0,INT(0.8465*((H11*100)-75)^1.42),0)</f>
        <v>0</v>
      </c>
      <c r="J11" s="33"/>
      <c r="K11" s="34">
        <f>IF(J11&lt;&gt;0,INT(0.14354*((J11*100)-220)^1.4),0)</f>
        <v>0</v>
      </c>
      <c r="L11" s="35"/>
      <c r="M11" s="33"/>
      <c r="N11" s="34">
        <f>IF(AND(M11&gt;10.15,M11&lt;&gt;"N"),INT(5.33*(M11-10)^1.1),0)</f>
        <v>0</v>
      </c>
      <c r="O11" s="36"/>
      <c r="P11" s="37" t="s">
        <v>11</v>
      </c>
      <c r="Q11" s="38"/>
      <c r="R11" s="34">
        <f>IF(AND(235&gt;O11*60+Q11,O11&gt;0),INT(0.13279*(235-(O11*60+Q11))^1.85),0)</f>
        <v>0</v>
      </c>
      <c r="S11" s="39">
        <f>SUM(F11,I11,K11,N11,R11)</f>
        <v>0</v>
      </c>
      <c r="T11" s="53">
        <f>E5</f>
        <v>0</v>
      </c>
    </row>
    <row r="12" spans="2:20" ht="15.75" thickBot="1" x14ac:dyDescent="0.3">
      <c r="B12" s="40">
        <f>IF(S12&lt;&gt;0,+RANK(S12,S$7:S$101,0),0)</f>
        <v>0</v>
      </c>
      <c r="C12" s="41"/>
      <c r="D12" s="42"/>
      <c r="E12" s="43"/>
      <c r="F12" s="44">
        <f>IF(AND(E12&gt;0,E12&lt;11.3),INT(58.015*(11.5-E12)^1.81),0)</f>
        <v>0</v>
      </c>
      <c r="G12" s="45"/>
      <c r="H12" s="43"/>
      <c r="I12" s="44">
        <f>IF(H12&lt;&gt;0,INT(0.8465*((H12*100)-75)^1.42),0)</f>
        <v>0</v>
      </c>
      <c r="J12" s="43"/>
      <c r="K12" s="44">
        <f>IF(J12&lt;&gt;0,INT(0.14354*((J12*100)-220)^1.4),0)</f>
        <v>0</v>
      </c>
      <c r="L12" s="45"/>
      <c r="M12" s="43"/>
      <c r="N12" s="44">
        <f>IF(AND(M12&gt;10.15,M12&lt;&gt;"N"),INT(5.33*(M12-10)^1.1),0)</f>
        <v>0</v>
      </c>
      <c r="O12" s="46"/>
      <c r="P12" s="47" t="s">
        <v>11</v>
      </c>
      <c r="Q12" s="48"/>
      <c r="R12" s="44">
        <f>IF(AND(235&gt;O12*60+Q12,O12&gt;0),INT(0.13279*(235-(O12*60+Q12))^1.85),0)</f>
        <v>0</v>
      </c>
      <c r="S12" s="49">
        <f>SUM(F12,I12,K12,N12,R12)</f>
        <v>0</v>
      </c>
      <c r="T12" s="53">
        <f>E5</f>
        <v>0</v>
      </c>
    </row>
    <row r="13" spans="2:20" ht="15.75" thickBot="1" x14ac:dyDescent="0.3">
      <c r="B13" s="54"/>
      <c r="C13" s="55" t="s">
        <v>14</v>
      </c>
      <c r="D13" s="56">
        <v>2010</v>
      </c>
      <c r="E13" s="57">
        <v>8.82</v>
      </c>
      <c r="F13" s="58"/>
      <c r="G13" s="59"/>
      <c r="H13" s="57">
        <v>1.36</v>
      </c>
      <c r="I13" s="58"/>
      <c r="J13" s="57">
        <v>4.32</v>
      </c>
      <c r="K13" s="58"/>
      <c r="L13" s="59"/>
      <c r="M13" s="57">
        <v>54.36</v>
      </c>
      <c r="N13" s="58"/>
      <c r="O13" s="60">
        <v>2</v>
      </c>
      <c r="P13" s="61" t="s">
        <v>11</v>
      </c>
      <c r="Q13" s="62">
        <v>47</v>
      </c>
      <c r="R13" s="58"/>
      <c r="S13" s="63"/>
      <c r="T13" s="53"/>
    </row>
    <row r="14" spans="2:20" ht="15.75" thickBot="1" x14ac:dyDescent="0.3"/>
    <row r="15" spans="2:20" ht="19.5" thickBot="1" x14ac:dyDescent="0.35">
      <c r="B15" s="65" t="s">
        <v>13</v>
      </c>
      <c r="C15" s="66"/>
      <c r="D15" s="66"/>
      <c r="E15" s="66"/>
      <c r="F15" s="67"/>
    </row>
    <row r="16" spans="2:20" ht="24" thickBot="1" x14ac:dyDescent="0.3">
      <c r="B16" s="1" t="s">
        <v>0</v>
      </c>
      <c r="C16" s="64" t="s">
        <v>15</v>
      </c>
      <c r="D16" s="50"/>
      <c r="E16" s="4">
        <f>LARGE(S19:S23,1)+LARGE(S19:S23,2)+LARGE(S19:S23,3)+LARGE(S19:S23,4)</f>
        <v>790</v>
      </c>
      <c r="F16" s="51"/>
      <c r="G16" s="52"/>
      <c r="H16" s="7" t="s">
        <v>1</v>
      </c>
      <c r="I16" s="8"/>
      <c r="J16" s="8"/>
      <c r="K16" s="8"/>
      <c r="L16" s="9"/>
      <c r="M16" s="8"/>
      <c r="N16" s="8"/>
      <c r="O16" s="8"/>
      <c r="P16" s="8"/>
      <c r="Q16" s="10"/>
      <c r="R16" s="8"/>
      <c r="S16" s="8"/>
      <c r="T16" s="53">
        <f>E16</f>
        <v>790</v>
      </c>
    </row>
    <row r="17" spans="2:20" ht="42" x14ac:dyDescent="0.25">
      <c r="B17" s="11" t="s">
        <v>2</v>
      </c>
      <c r="C17" s="12" t="s">
        <v>3</v>
      </c>
      <c r="D17" s="13" t="s">
        <v>16</v>
      </c>
      <c r="E17" s="17" t="s">
        <v>4</v>
      </c>
      <c r="F17" s="15"/>
      <c r="G17" s="18"/>
      <c r="H17" s="17" t="s">
        <v>5</v>
      </c>
      <c r="I17" s="15"/>
      <c r="J17" s="17" t="s">
        <v>6</v>
      </c>
      <c r="K17" s="15"/>
      <c r="L17" s="16"/>
      <c r="M17" s="17" t="s">
        <v>7</v>
      </c>
      <c r="N17" s="15"/>
      <c r="O17" s="17">
        <v>600</v>
      </c>
      <c r="P17" s="18"/>
      <c r="Q17" s="18"/>
      <c r="R17" s="15"/>
      <c r="S17" s="19" t="s">
        <v>8</v>
      </c>
      <c r="T17" s="53">
        <f>E16</f>
        <v>790</v>
      </c>
    </row>
    <row r="18" spans="2:20" x14ac:dyDescent="0.25">
      <c r="B18" s="20"/>
      <c r="C18" s="21"/>
      <c r="D18" s="22"/>
      <c r="E18" s="24" t="s">
        <v>9</v>
      </c>
      <c r="F18" s="24" t="s">
        <v>10</v>
      </c>
      <c r="G18" s="24"/>
      <c r="H18" s="24" t="s">
        <v>9</v>
      </c>
      <c r="I18" s="24" t="s">
        <v>10</v>
      </c>
      <c r="J18" s="24" t="s">
        <v>9</v>
      </c>
      <c r="K18" s="24" t="s">
        <v>10</v>
      </c>
      <c r="L18" s="25"/>
      <c r="M18" s="24" t="s">
        <v>9</v>
      </c>
      <c r="N18" s="24" t="s">
        <v>10</v>
      </c>
      <c r="O18" s="26" t="s">
        <v>9</v>
      </c>
      <c r="P18" s="27"/>
      <c r="Q18" s="28"/>
      <c r="R18" s="24" t="s">
        <v>10</v>
      </c>
      <c r="S18" s="29"/>
      <c r="T18" s="53">
        <f>E16</f>
        <v>790</v>
      </c>
    </row>
    <row r="19" spans="2:20" x14ac:dyDescent="0.25">
      <c r="B19" s="30">
        <f>IF(S19&lt;&gt;0,+RANK(S19,S$7:S$109,0),0)</f>
        <v>4</v>
      </c>
      <c r="C19" s="31"/>
      <c r="D19" s="32"/>
      <c r="E19" s="33"/>
      <c r="F19" s="34">
        <f>IF(AND(E19&gt;0,E19&lt;12.7),INT(46.0849*(13-E19)^1.81),0)</f>
        <v>0</v>
      </c>
      <c r="G19" s="34"/>
      <c r="H19" s="33"/>
      <c r="I19" s="34">
        <f>IF(H19&lt;&gt;0,INT(1.84523*((H19*100)-75)^1.348),0)</f>
        <v>0</v>
      </c>
      <c r="J19" s="33"/>
      <c r="K19" s="34">
        <f>IF(J19&lt;&gt;0,INT(0.188807*((J19*100)-210)^1.41),0)</f>
        <v>0</v>
      </c>
      <c r="L19" s="35"/>
      <c r="M19" s="33">
        <v>22</v>
      </c>
      <c r="N19" s="34">
        <f>IF(AND(M19&gt;8.15,M19&lt;&gt;"N"),INT(7.86*(M19-8)^1.1),0)</f>
        <v>143</v>
      </c>
      <c r="O19" s="36"/>
      <c r="P19" s="37" t="s">
        <v>11</v>
      </c>
      <c r="Q19" s="38"/>
      <c r="R19" s="34">
        <f>IF(AND(60*O19+Q19&lt;182.6,O19&gt;0),INT(0.19889*(185-(60*O19+Q19))^1.88),0)</f>
        <v>0</v>
      </c>
      <c r="S19" s="39">
        <f>SUM(F19,I19,K19,N19,R19)</f>
        <v>143</v>
      </c>
      <c r="T19" s="53">
        <f>E16</f>
        <v>790</v>
      </c>
    </row>
    <row r="20" spans="2:20" x14ac:dyDescent="0.25">
      <c r="B20" s="30">
        <f>IF(S20&lt;&gt;0,+RANK(S20,S$7:S$109,0),0)</f>
        <v>4</v>
      </c>
      <c r="C20" s="31"/>
      <c r="D20" s="32"/>
      <c r="E20" s="33"/>
      <c r="F20" s="34">
        <f>IF(AND(E20&gt;0,E20&lt;12.7),INT(46.0849*(13-E20)^1.81),0)</f>
        <v>0</v>
      </c>
      <c r="G20" s="34"/>
      <c r="H20" s="33"/>
      <c r="I20" s="34">
        <f>IF(H20&lt;&gt;0,INT(1.84523*((H20*100)-75)^1.348),0)</f>
        <v>0</v>
      </c>
      <c r="J20" s="33"/>
      <c r="K20" s="34">
        <f>IF(J20&lt;&gt;0,INT(0.188807*((J20*100)-210)^1.41),0)</f>
        <v>0</v>
      </c>
      <c r="L20" s="35"/>
      <c r="M20" s="33">
        <v>22</v>
      </c>
      <c r="N20" s="34">
        <f>IF(AND(M20&gt;8.15,M20&lt;&gt;"N"),INT(7.86*(M20-8)^1.1),0)</f>
        <v>143</v>
      </c>
      <c r="O20" s="36"/>
      <c r="P20" s="37" t="s">
        <v>11</v>
      </c>
      <c r="Q20" s="38"/>
      <c r="R20" s="34">
        <f>IF(AND(60*O20+Q20&lt;182.6,O20&gt;0),INT(0.19889*(185-(60*O20+Q20))^1.88),0)</f>
        <v>0</v>
      </c>
      <c r="S20" s="39">
        <f>SUM(F20,I20,K20,N20,R20)</f>
        <v>143</v>
      </c>
      <c r="T20" s="53">
        <f>E16</f>
        <v>790</v>
      </c>
    </row>
    <row r="21" spans="2:20" x14ac:dyDescent="0.25">
      <c r="B21" s="30">
        <f>IF(S21&lt;&gt;0,+RANK(S21,S$7:S$109,0),0)</f>
        <v>2</v>
      </c>
      <c r="C21" s="31"/>
      <c r="D21" s="32"/>
      <c r="E21" s="33"/>
      <c r="F21" s="34">
        <f>IF(AND(E21&gt;0,E21&lt;12.7),INT(46.0849*(13-E21)^1.81),0)</f>
        <v>0</v>
      </c>
      <c r="G21" s="34"/>
      <c r="H21" s="33"/>
      <c r="I21" s="34">
        <f>IF(H21&lt;&gt;0,INT(1.84523*((H21*100)-75)^1.348),0)</f>
        <v>0</v>
      </c>
      <c r="J21" s="33"/>
      <c r="K21" s="34">
        <f>IF(J21&lt;&gt;0,INT(0.188807*((J21*100)-210)^1.41),0)</f>
        <v>0</v>
      </c>
      <c r="L21" s="35"/>
      <c r="M21" s="33">
        <v>30</v>
      </c>
      <c r="N21" s="34">
        <f>IF(AND(M21&gt;8.15,M21&lt;&gt;"N"),INT(7.86*(M21-8)^1.1),0)</f>
        <v>235</v>
      </c>
      <c r="O21" s="36"/>
      <c r="P21" s="37" t="s">
        <v>11</v>
      </c>
      <c r="Q21" s="38"/>
      <c r="R21" s="34">
        <f>IF(AND(60*O21+Q21&lt;182.6,O21&gt;0),INT(0.19889*(185-(60*O21+Q21))^1.88),0)</f>
        <v>0</v>
      </c>
      <c r="S21" s="39">
        <f>SUM(F21,I21,K21,N21,R21)</f>
        <v>235</v>
      </c>
      <c r="T21" s="53">
        <f>E16</f>
        <v>790</v>
      </c>
    </row>
    <row r="22" spans="2:20" x14ac:dyDescent="0.25">
      <c r="B22" s="30">
        <f>IF(S22&lt;&gt;0,+RANK(S22,S$7:S$109,0),0)</f>
        <v>1</v>
      </c>
      <c r="C22" s="31"/>
      <c r="D22" s="32"/>
      <c r="E22" s="33"/>
      <c r="F22" s="34">
        <f>IF(AND(E22&gt;0,E22&lt;12.7),INT(46.0849*(13-E22)^1.81),0)</f>
        <v>0</v>
      </c>
      <c r="G22" s="34"/>
      <c r="H22" s="33"/>
      <c r="I22" s="34">
        <f>IF(H22&lt;&gt;0,INT(1.84523*((H22*100)-75)^1.348),0)</f>
        <v>0</v>
      </c>
      <c r="J22" s="33"/>
      <c r="K22" s="34">
        <f>IF(J22&lt;&gt;0,INT(0.188807*((J22*100)-210)^1.41),0)</f>
        <v>0</v>
      </c>
      <c r="L22" s="35"/>
      <c r="M22" s="33">
        <v>31</v>
      </c>
      <c r="N22" s="34">
        <f>IF(AND(M22&gt;8.15,M22&lt;&gt;"N"),INT(7.86*(M22-8)^1.1),0)</f>
        <v>247</v>
      </c>
      <c r="O22" s="36"/>
      <c r="P22" s="37" t="s">
        <v>11</v>
      </c>
      <c r="Q22" s="38"/>
      <c r="R22" s="34">
        <f>IF(AND(60*O22+Q22&lt;182.6,O22&gt;0),INT(0.19889*(185-(60*O22+Q22))^1.88),0)</f>
        <v>0</v>
      </c>
      <c r="S22" s="39">
        <f>SUM(F22,I22,K22,N22,R22)</f>
        <v>247</v>
      </c>
      <c r="T22" s="53">
        <f>E16</f>
        <v>790</v>
      </c>
    </row>
    <row r="23" spans="2:20" ht="15.75" thickBot="1" x14ac:dyDescent="0.3">
      <c r="B23" s="40">
        <f>IF(S23&lt;&gt;0,+RANK(S23,S$7:S$109,0),0)</f>
        <v>3</v>
      </c>
      <c r="C23" s="41"/>
      <c r="D23" s="42"/>
      <c r="E23" s="43"/>
      <c r="F23" s="44">
        <f>IF(AND(E23&gt;0,E23&lt;12.7),INT(46.0849*(13-E23)^1.81),0)</f>
        <v>0</v>
      </c>
      <c r="G23" s="44"/>
      <c r="H23" s="43"/>
      <c r="I23" s="44">
        <f>IF(H23&lt;&gt;0,INT(1.84523*((H23*100)-75)^1.348),0)</f>
        <v>0</v>
      </c>
      <c r="J23" s="43"/>
      <c r="K23" s="44">
        <f>IF(J23&lt;&gt;0,INT(0.188807*((J23*100)-210)^1.41),0)</f>
        <v>0</v>
      </c>
      <c r="L23" s="45"/>
      <c r="M23" s="43">
        <v>24</v>
      </c>
      <c r="N23" s="44">
        <f>IF(AND(M23&gt;8.15,M23&lt;&gt;"N"),INT(7.86*(M23-8)^1.1),0)</f>
        <v>165</v>
      </c>
      <c r="O23" s="46"/>
      <c r="P23" s="47" t="s">
        <v>11</v>
      </c>
      <c r="Q23" s="48"/>
      <c r="R23" s="44">
        <f>IF(AND(60*O23+Q23&lt;182.6,O23&gt;0),INT(0.19889*(185-(60*O23+Q23))^1.88),0)</f>
        <v>0</v>
      </c>
      <c r="S23" s="49">
        <f>SUM(F23,I23,K23,N23,R23)</f>
        <v>165</v>
      </c>
      <c r="T23" s="53">
        <f>E16</f>
        <v>790</v>
      </c>
    </row>
    <row r="26" spans="2:20" x14ac:dyDescent="0.25">
      <c r="B26" s="69" t="s">
        <v>18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</sheetData>
  <mergeCells count="4">
    <mergeCell ref="B4:F4"/>
    <mergeCell ref="B15:F15"/>
    <mergeCell ref="B2:R2"/>
    <mergeCell ref="B26:S26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NÁVRATKA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Korbel</dc:creator>
  <cp:lastModifiedBy>Petr Mička</cp:lastModifiedBy>
  <dcterms:created xsi:type="dcterms:W3CDTF">2017-09-04T08:20:48Z</dcterms:created>
  <dcterms:modified xsi:type="dcterms:W3CDTF">2025-04-27T20:20:59Z</dcterms:modified>
</cp:coreProperties>
</file>